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T:\4 pipes\Produkte\Korrosionsschutzbänder\Berechnungsprogramme\EN\"/>
    </mc:Choice>
  </mc:AlternateContent>
  <xr:revisionPtr revIDLastSave="0" documentId="13_ncr:1_{4B539FF9-79FE-49B9-B4DC-381B8B57FC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welded joints" sheetId="1" r:id="rId1"/>
    <sheet name="pipe bends" sheetId="3" r:id="rId2"/>
  </sheets>
  <definedNames>
    <definedName name="_xlnm.Print_Area" localSheetId="1">'pipe bends'!$A$1:$P$44</definedName>
    <definedName name="_xlnm.Print_Area" localSheetId="0">'welded joints'!$A$1:$P$40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1" i="3" l="1"/>
  <c r="K29" i="3"/>
  <c r="K22" i="3"/>
  <c r="K20" i="3"/>
  <c r="C32" i="3"/>
  <c r="C26" i="3"/>
  <c r="C20" i="3"/>
  <c r="C28" i="1" l="1"/>
  <c r="C22" i="1"/>
  <c r="K27" i="1"/>
  <c r="K25" i="1"/>
  <c r="K18" i="1"/>
  <c r="K16" i="1"/>
  <c r="C16" i="1"/>
  <c r="B10" i="1" l="1"/>
  <c r="J26" i="1" s="1"/>
  <c r="J29" i="1" l="1"/>
  <c r="N29" i="1" s="1"/>
  <c r="J27" i="1"/>
  <c r="N27" i="1" s="1"/>
  <c r="J24" i="1"/>
  <c r="J25" i="1" s="1"/>
  <c r="N25" i="1" s="1"/>
  <c r="B27" i="1"/>
  <c r="B28" i="1" s="1"/>
  <c r="F28" i="1" s="1"/>
  <c r="J17" i="1"/>
  <c r="J20" i="1"/>
  <c r="N20" i="1" s="1"/>
  <c r="J15" i="1"/>
  <c r="B23" i="1"/>
  <c r="F23" i="1" s="1"/>
  <c r="B29" i="1"/>
  <c r="F29" i="1" s="1"/>
  <c r="B21" i="1"/>
  <c r="B22" i="1" s="1"/>
  <c r="F22" i="1" s="1"/>
  <c r="N30" i="1" l="1"/>
  <c r="F30" i="1"/>
  <c r="J18" i="1"/>
  <c r="N18" i="1" s="1"/>
  <c r="J16" i="1"/>
  <c r="N16" i="1" s="1"/>
  <c r="F24" i="1"/>
  <c r="I11" i="3"/>
  <c r="N21" i="1" l="1"/>
  <c r="B13" i="3"/>
  <c r="B33" i="3" l="1"/>
  <c r="F33" i="3" s="1"/>
  <c r="J24" i="3"/>
  <c r="N24" i="3" s="1"/>
  <c r="J19" i="3"/>
  <c r="J33" i="3"/>
  <c r="N33" i="3" s="1"/>
  <c r="J28" i="3"/>
  <c r="J29" i="3" s="1"/>
  <c r="N29" i="3" s="1"/>
  <c r="J21" i="3"/>
  <c r="J30" i="3"/>
  <c r="J31" i="3" s="1"/>
  <c r="N31" i="3" s="1"/>
  <c r="B31" i="3"/>
  <c r="B32" i="3" s="1"/>
  <c r="F32" i="3" s="1"/>
  <c r="B25" i="3"/>
  <c r="B26" i="3" s="1"/>
  <c r="F26" i="3" s="1"/>
  <c r="B27" i="3"/>
  <c r="F27" i="3" s="1"/>
  <c r="B19" i="3"/>
  <c r="B20" i="3" s="1"/>
  <c r="F20" i="3" s="1"/>
  <c r="B21" i="3"/>
  <c r="F21" i="3" s="1"/>
  <c r="B17" i="1"/>
  <c r="F17" i="1" s="1"/>
  <c r="B15" i="1"/>
  <c r="F28" i="3" l="1"/>
  <c r="F34" i="3"/>
  <c r="N34" i="3"/>
  <c r="J20" i="3"/>
  <c r="N20" i="3" s="1"/>
  <c r="J22" i="3"/>
  <c r="N22" i="3" s="1"/>
  <c r="F22" i="3"/>
  <c r="B16" i="1"/>
  <c r="F16" i="1" s="1"/>
  <c r="F18" i="1" s="1"/>
  <c r="N25" i="3" l="1"/>
</calcChain>
</file>

<file path=xl/sharedStrings.xml><?xml version="1.0" encoding="utf-8"?>
<sst xmlns="http://schemas.openxmlformats.org/spreadsheetml/2006/main" count="122" uniqueCount="66">
  <si>
    <t>Zu umhüllende Oberfläche in Meter:</t>
  </si>
  <si>
    <t>P16 HT 1L</t>
  </si>
  <si>
    <t>P27 1L</t>
  </si>
  <si>
    <t>mm</t>
  </si>
  <si>
    <t>M.Tape 30mm</t>
  </si>
  <si>
    <t>M.Tape 50mm</t>
  </si>
  <si>
    <t>M.Tape 100mm</t>
  </si>
  <si>
    <t>Duo B80-C 30mm</t>
  </si>
  <si>
    <t>Duo B80-C 50mm</t>
  </si>
  <si>
    <t>Duo B80-C 100mm</t>
  </si>
  <si>
    <t>Primer HT 1L</t>
  </si>
  <si>
    <t>Primer 700-23 1L</t>
  </si>
  <si>
    <t>IT N 15 30mm</t>
  </si>
  <si>
    <t>MonoTape 50mm</t>
  </si>
  <si>
    <t>MonoTape 100mm</t>
  </si>
  <si>
    <t>IT N 15 50mm</t>
  </si>
  <si>
    <t>IT N 15 100mm</t>
  </si>
  <si>
    <t>OT PE 3 30mm</t>
  </si>
  <si>
    <t>OT PE 3 50mm</t>
  </si>
  <si>
    <t>OT PE 3 100mm</t>
  </si>
  <si>
    <t>OT PE 5 30mm</t>
  </si>
  <si>
    <t>OT PE 5 50mm</t>
  </si>
  <si>
    <t>OT PE 5 100mm</t>
  </si>
  <si>
    <t>Enter data</t>
  </si>
  <si>
    <t>Pipe OD</t>
  </si>
  <si>
    <t>Wrapping width:</t>
  </si>
  <si>
    <t>meter (standard for welded joints 0,4m)</t>
  </si>
  <si>
    <t>number of connections</t>
  </si>
  <si>
    <t>piece(s)</t>
  </si>
  <si>
    <r>
      <t xml:space="preserve">m² wrapping surface </t>
    </r>
    <r>
      <rPr>
        <b/>
        <sz val="10"/>
        <color rgb="FFFF0000"/>
        <rFont val="Arial"/>
        <family val="2"/>
      </rPr>
      <t>(calculated with 5% additional safety)</t>
    </r>
  </si>
  <si>
    <r>
      <t xml:space="preserve">m² One-tape-system </t>
    </r>
    <r>
      <rPr>
        <b/>
        <sz val="10"/>
        <color rgb="FFFF0000"/>
        <rFont val="Arial"/>
        <family val="2"/>
      </rPr>
      <t>DUO 40 4 pipes</t>
    </r>
  </si>
  <si>
    <t>m² IT N15 inner tape</t>
  </si>
  <si>
    <t>m² OT PE 5 outer tape</t>
  </si>
  <si>
    <t>m² OT PE 3 outer tape</t>
  </si>
  <si>
    <r>
      <t xml:space="preserve">m² One-tape-system </t>
    </r>
    <r>
      <rPr>
        <b/>
        <sz val="10"/>
        <color rgb="FFFF0000"/>
        <rFont val="Arial"/>
        <family val="2"/>
      </rPr>
      <t>Mono Tape 710.35</t>
    </r>
  </si>
  <si>
    <r>
      <t xml:space="preserve">Quantity calculation
for pipe bends
</t>
    </r>
    <r>
      <rPr>
        <b/>
        <sz val="10"/>
        <color rgb="FFFF0000"/>
        <rFont val="Arial"/>
        <family val="2"/>
      </rPr>
      <t>click on the picture</t>
    </r>
  </si>
  <si>
    <t>Price list 2020, With release of a new price list, these prices automatically lose their validity.</t>
  </si>
  <si>
    <t>degree</t>
  </si>
  <si>
    <t>piece</t>
  </si>
  <si>
    <t>Enter bend type (2, 3, 5 or 10):</t>
  </si>
  <si>
    <t>Number of bends:</t>
  </si>
  <si>
    <r>
      <t xml:space="preserve">m² One-tape-systeme </t>
    </r>
    <r>
      <rPr>
        <b/>
        <sz val="10"/>
        <color rgb="FFFF0000"/>
        <rFont val="Arial"/>
        <family val="2"/>
      </rPr>
      <t>DUO 40 4 pipes</t>
    </r>
  </si>
  <si>
    <r>
      <t xml:space="preserve">m² One-tape-systeme </t>
    </r>
    <r>
      <rPr>
        <b/>
        <sz val="10"/>
        <color rgb="FFFF0000"/>
        <rFont val="Arial"/>
        <family val="2"/>
      </rPr>
      <t>Mono Tape 710.35</t>
    </r>
  </si>
  <si>
    <t>Bend angle</t>
  </si>
  <si>
    <r>
      <rPr>
        <b/>
        <sz val="14"/>
        <color theme="6" tint="-0.249977111117893"/>
        <rFont val="Arial"/>
        <family val="2"/>
      </rPr>
      <t>4 pipes</t>
    </r>
    <r>
      <rPr>
        <b/>
        <sz val="14"/>
        <rFont val="Arial"/>
        <family val="2"/>
      </rPr>
      <t xml:space="preserve"> calculation program of corrosion protection tapes for </t>
    </r>
    <r>
      <rPr>
        <b/>
        <sz val="14"/>
        <color rgb="FFFF0000"/>
        <rFont val="Arial"/>
        <family val="2"/>
      </rPr>
      <t>pipe bends</t>
    </r>
  </si>
  <si>
    <r>
      <rPr>
        <b/>
        <sz val="14"/>
        <color theme="6" tint="-0.249977111117893"/>
        <rFont val="Arial"/>
        <family val="2"/>
      </rPr>
      <t xml:space="preserve">4 pipes </t>
    </r>
    <r>
      <rPr>
        <b/>
        <sz val="14"/>
        <rFont val="Arial"/>
        <family val="2"/>
      </rPr>
      <t xml:space="preserve">calculation program for corrosion protection tapes for </t>
    </r>
    <r>
      <rPr>
        <b/>
        <sz val="14"/>
        <color rgb="FFFF0000"/>
        <rFont val="Arial"/>
        <family val="2"/>
      </rPr>
      <t>welded pipe joints</t>
    </r>
  </si>
  <si>
    <t>One-tape-systems</t>
  </si>
  <si>
    <t>Two-tape-systems</t>
  </si>
  <si>
    <t>liters primer HT</t>
  </si>
  <si>
    <t>liters primer 700-23</t>
  </si>
  <si>
    <t>version 2.0 Jörg Klingenberg 01.04.2020</t>
  </si>
  <si>
    <t>total price</t>
  </si>
  <si>
    <t>For placing an order, round up to complete rolls!</t>
  </si>
  <si>
    <r>
      <t xml:space="preserve">m² wrapping surface </t>
    </r>
    <r>
      <rPr>
        <b/>
        <sz val="10"/>
        <color rgb="FFFF0000"/>
        <rFont val="Arial"/>
        <family val="2"/>
      </rPr>
      <t>(calculated with 5% additional safety and 200mm for welded joints on each side)</t>
    </r>
  </si>
  <si>
    <t>(acc. to DIN EN 10253)</t>
  </si>
  <si>
    <r>
      <rPr>
        <b/>
        <sz val="10"/>
        <color rgb="FFFF0000"/>
        <rFont val="Arial"/>
        <family val="2"/>
      </rPr>
      <t xml:space="preserve">DUO 40  </t>
    </r>
    <r>
      <rPr>
        <b/>
        <sz val="10"/>
        <color theme="1"/>
        <rFont val="Arial"/>
        <family val="2"/>
      </rPr>
      <t>4 layers</t>
    </r>
    <r>
      <rPr>
        <b/>
        <sz val="10"/>
        <rFont val="Arial"/>
        <family val="2"/>
      </rPr>
      <t xml:space="preserve"> class </t>
    </r>
    <r>
      <rPr>
        <b/>
        <sz val="10"/>
        <color rgb="FFFF0000"/>
        <rFont val="Arial"/>
        <family val="2"/>
      </rPr>
      <t>C/50</t>
    </r>
    <r>
      <rPr>
        <b/>
        <sz val="10"/>
        <rFont val="Arial"/>
        <family val="2"/>
      </rPr>
      <t xml:space="preserve"> acc. to DIN 30672 EN 12068</t>
    </r>
  </si>
  <si>
    <r>
      <rPr>
        <b/>
        <sz val="10"/>
        <color rgb="FFFF0000"/>
        <rFont val="Arial"/>
        <family val="2"/>
      </rPr>
      <t xml:space="preserve">DUO 40 </t>
    </r>
    <r>
      <rPr>
        <b/>
        <sz val="10"/>
        <color theme="1"/>
        <rFont val="Arial"/>
        <family val="2"/>
      </rPr>
      <t>3 layers</t>
    </r>
    <r>
      <rPr>
        <b/>
        <sz val="10"/>
        <rFont val="Arial"/>
        <family val="2"/>
      </rPr>
      <t xml:space="preserve"> class </t>
    </r>
    <r>
      <rPr>
        <b/>
        <sz val="10"/>
        <color rgb="FFFF0000"/>
        <rFont val="Arial"/>
        <family val="2"/>
      </rPr>
      <t>B/50</t>
    </r>
    <r>
      <rPr>
        <b/>
        <sz val="10"/>
        <rFont val="Arial"/>
        <family val="2"/>
      </rPr>
      <t xml:space="preserve"> acc. to DIN 30672 EN 12068</t>
    </r>
  </si>
  <si>
    <r>
      <rPr>
        <b/>
        <sz val="10"/>
        <color rgb="FFFF0000"/>
        <rFont val="Arial"/>
        <family val="2"/>
      </rPr>
      <t xml:space="preserve">MonoTape 710.35 - </t>
    </r>
    <r>
      <rPr>
        <b/>
        <sz val="10"/>
        <color theme="1"/>
        <rFont val="Arial"/>
        <family val="2"/>
      </rPr>
      <t>2 layers</t>
    </r>
    <r>
      <rPr>
        <b/>
        <sz val="10"/>
        <rFont val="Arial"/>
        <family val="2"/>
      </rPr>
      <t xml:space="preserve"> class </t>
    </r>
    <r>
      <rPr>
        <b/>
        <sz val="10"/>
        <color rgb="FFFF0000"/>
        <rFont val="Arial"/>
        <family val="2"/>
      </rPr>
      <t>B/30</t>
    </r>
    <r>
      <rPr>
        <b/>
        <sz val="10"/>
        <rFont val="Arial"/>
        <family val="2"/>
      </rPr>
      <t xml:space="preserve"> acc. to DIN 30672 EN 12068</t>
    </r>
  </si>
  <si>
    <t>list price</t>
  </si>
  <si>
    <r>
      <rPr>
        <b/>
        <sz val="10"/>
        <color rgb="FFFF0000"/>
        <rFont val="Arial"/>
        <family val="2"/>
      </rPr>
      <t>IT N15</t>
    </r>
    <r>
      <rPr>
        <b/>
        <sz val="10"/>
        <rFont val="Arial"/>
        <family val="2"/>
      </rPr>
      <t xml:space="preserve"> 2 layers and </t>
    </r>
    <r>
      <rPr>
        <b/>
        <sz val="10"/>
        <color rgb="FFFF0000"/>
        <rFont val="Arial"/>
        <family val="2"/>
      </rPr>
      <t>OT PE5</t>
    </r>
    <r>
      <rPr>
        <b/>
        <sz val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2 laye</t>
    </r>
    <r>
      <rPr>
        <b/>
        <sz val="10"/>
        <rFont val="Arial"/>
        <family val="2"/>
      </rPr>
      <t xml:space="preserve">r, class </t>
    </r>
    <r>
      <rPr>
        <b/>
        <sz val="10"/>
        <color rgb="FFFF0000"/>
        <rFont val="Arial"/>
        <family val="2"/>
      </rPr>
      <t>C/30</t>
    </r>
    <r>
      <rPr>
        <b/>
        <sz val="10"/>
        <rFont val="Arial"/>
        <family val="2"/>
      </rPr>
      <t xml:space="preserve"> acc. to DIN 30672 EN 12068</t>
    </r>
  </si>
  <si>
    <r>
      <rPr>
        <b/>
        <sz val="10"/>
        <color rgb="FFFF0000"/>
        <rFont val="Arial"/>
        <family val="2"/>
      </rPr>
      <t xml:space="preserve">IT N15 </t>
    </r>
    <r>
      <rPr>
        <b/>
        <sz val="10"/>
        <rFont val="Arial"/>
        <family val="2"/>
      </rPr>
      <t>2 layers</t>
    </r>
    <r>
      <rPr>
        <b/>
        <sz val="10"/>
        <color rgb="FFFF0000"/>
        <rFont val="Arial"/>
        <family val="2"/>
      </rPr>
      <t xml:space="preserve"> and</t>
    </r>
    <r>
      <rPr>
        <b/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 xml:space="preserve">OT PE 3 </t>
    </r>
    <r>
      <rPr>
        <b/>
        <sz val="10"/>
        <rFont val="Arial"/>
        <family val="2"/>
      </rPr>
      <t>one</t>
    </r>
    <r>
      <rPr>
        <b/>
        <sz val="10"/>
        <color theme="1"/>
        <rFont val="Arial"/>
        <family val="2"/>
      </rPr>
      <t xml:space="preserve"> layer</t>
    </r>
    <r>
      <rPr>
        <b/>
        <sz val="10"/>
        <rFont val="Arial"/>
        <family val="2"/>
      </rPr>
      <t>, Klasse</t>
    </r>
    <r>
      <rPr>
        <b/>
        <sz val="10"/>
        <color rgb="FFFF0000"/>
        <rFont val="Arial"/>
        <family val="2"/>
      </rPr>
      <t xml:space="preserve"> B/30</t>
    </r>
    <r>
      <rPr>
        <b/>
        <sz val="10"/>
        <rFont val="Arial"/>
        <family val="2"/>
      </rPr>
      <t xml:space="preserve"> acc. to DIN 30672 EN 12068</t>
    </r>
  </si>
  <si>
    <t>4 pipes GmbH, Sigmundstrasse 182, 90431 Nürnberg, tel: +49 (0) 911/81006-0</t>
  </si>
  <si>
    <r>
      <rPr>
        <b/>
        <sz val="10"/>
        <color rgb="FFFF0000"/>
        <rFont val="Arial"/>
        <family val="2"/>
      </rPr>
      <t xml:space="preserve">MonoTape 710.35 </t>
    </r>
    <r>
      <rPr>
        <b/>
        <sz val="10"/>
        <color theme="1"/>
        <rFont val="Arial"/>
        <family val="2"/>
      </rPr>
      <t>2 layers</t>
    </r>
    <r>
      <rPr>
        <b/>
        <sz val="10"/>
        <rFont val="Arial"/>
        <family val="2"/>
      </rPr>
      <t xml:space="preserve"> class </t>
    </r>
    <r>
      <rPr>
        <b/>
        <sz val="10"/>
        <color rgb="FFFF0000"/>
        <rFont val="Arial"/>
        <family val="2"/>
      </rPr>
      <t>B/30</t>
    </r>
    <r>
      <rPr>
        <b/>
        <sz val="10"/>
        <rFont val="Arial"/>
        <family val="2"/>
      </rPr>
      <t xml:space="preserve"> acc. to DIN 30672 EN 12068</t>
    </r>
  </si>
  <si>
    <r>
      <rPr>
        <b/>
        <sz val="10"/>
        <color rgb="FFFF0000"/>
        <rFont val="Arial"/>
        <family val="2"/>
      </rPr>
      <t>IT N15</t>
    </r>
    <r>
      <rPr>
        <b/>
        <sz val="10"/>
        <rFont val="Arial"/>
        <family val="2"/>
      </rPr>
      <t xml:space="preserve"> 2 layers and </t>
    </r>
    <r>
      <rPr>
        <b/>
        <sz val="10"/>
        <color rgb="FFFF0000"/>
        <rFont val="Arial"/>
        <family val="2"/>
      </rPr>
      <t>OT PE5</t>
    </r>
    <r>
      <rPr>
        <b/>
        <sz val="10"/>
        <rFont val="Arial"/>
        <family val="2"/>
      </rPr>
      <t xml:space="preserve"> </t>
    </r>
    <r>
      <rPr>
        <b/>
        <sz val="10"/>
        <color theme="1"/>
        <rFont val="Arial"/>
        <family val="2"/>
      </rPr>
      <t>2 layers,</t>
    </r>
    <r>
      <rPr>
        <b/>
        <sz val="10"/>
        <rFont val="Arial"/>
        <family val="2"/>
      </rPr>
      <t xml:space="preserve"> class </t>
    </r>
    <r>
      <rPr>
        <b/>
        <sz val="10"/>
        <color rgb="FFFF0000"/>
        <rFont val="Arial"/>
        <family val="2"/>
      </rPr>
      <t>C/30</t>
    </r>
    <r>
      <rPr>
        <b/>
        <sz val="10"/>
        <rFont val="Arial"/>
        <family val="2"/>
      </rPr>
      <t xml:space="preserve"> acc. to DIN 30672 EN 12068</t>
    </r>
  </si>
  <si>
    <r>
      <rPr>
        <b/>
        <sz val="10"/>
        <color rgb="FFFF0000"/>
        <rFont val="Arial"/>
        <family val="2"/>
      </rPr>
      <t xml:space="preserve">IT N15 </t>
    </r>
    <r>
      <rPr>
        <b/>
        <sz val="10"/>
        <rFont val="Arial"/>
        <family val="2"/>
      </rPr>
      <t>2 layers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 xml:space="preserve">and </t>
    </r>
    <r>
      <rPr>
        <b/>
        <sz val="10"/>
        <color rgb="FFFF0000"/>
        <rFont val="Arial"/>
        <family val="2"/>
      </rPr>
      <t xml:space="preserve">OT PE 3 </t>
    </r>
    <r>
      <rPr>
        <b/>
        <sz val="10"/>
        <rFont val="Arial"/>
        <family val="2"/>
      </rPr>
      <t>one layer</t>
    </r>
    <r>
      <rPr>
        <b/>
        <sz val="10"/>
        <color rgb="FFFF0000"/>
        <rFont val="Arial"/>
        <family val="2"/>
      </rPr>
      <t xml:space="preserve"> </t>
    </r>
    <r>
      <rPr>
        <b/>
        <sz val="10"/>
        <rFont val="Arial"/>
        <family val="2"/>
      </rPr>
      <t>, class</t>
    </r>
    <r>
      <rPr>
        <b/>
        <sz val="10"/>
        <color rgb="FFFF0000"/>
        <rFont val="Arial"/>
        <family val="2"/>
      </rPr>
      <t xml:space="preserve"> B/30</t>
    </r>
    <r>
      <rPr>
        <b/>
        <sz val="10"/>
        <rFont val="Arial"/>
        <family val="2"/>
      </rPr>
      <t xml:space="preserve"> acc. to DIN 30672 EN 12068</t>
    </r>
  </si>
  <si>
    <r>
      <t xml:space="preserve">Quantity calculation
for straight welded pipe joints
</t>
    </r>
    <r>
      <rPr>
        <b/>
        <sz val="10"/>
        <color rgb="FFFF0000"/>
        <rFont val="Arial"/>
        <family val="2"/>
      </rPr>
      <t>click on the picture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</si>
</sst>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[$€-1]"/>
    <numFmt numFmtId="166" formatCode="#,##0.00\ &quot;€&quot;"/>
  </numFmts>
  <fonts count="13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6" tint="-0.249977111117893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9">
    <xf numFmtId="0" fontId="0" fillId="0" borderId="0" xfId="0"/>
    <xf numFmtId="0" fontId="5" fillId="2" borderId="0" xfId="0" applyFont="1" applyFill="1" applyProtection="1">
      <protection hidden="1"/>
    </xf>
    <xf numFmtId="164" fontId="5" fillId="2" borderId="0" xfId="0" applyNumberFormat="1" applyFont="1" applyFill="1" applyProtection="1">
      <protection hidden="1"/>
    </xf>
    <xf numFmtId="2" fontId="5" fillId="2" borderId="0" xfId="0" applyNumberFormat="1" applyFont="1" applyFill="1" applyProtection="1">
      <protection hidden="1"/>
    </xf>
    <xf numFmtId="0" fontId="5" fillId="2" borderId="0" xfId="0" quotePrefix="1" applyFont="1" applyFill="1" applyAlignment="1" applyProtection="1">
      <alignment horizontal="left"/>
      <protection hidden="1"/>
    </xf>
    <xf numFmtId="0" fontId="1" fillId="2" borderId="0" xfId="0" quotePrefix="1" applyFont="1" applyFill="1" applyAlignment="1" applyProtection="1">
      <alignment horizontal="left"/>
      <protection hidden="1"/>
    </xf>
    <xf numFmtId="0" fontId="6" fillId="2" borderId="0" xfId="0" applyFont="1" applyFill="1" applyProtection="1">
      <protection hidden="1"/>
    </xf>
    <xf numFmtId="2" fontId="1" fillId="5" borderId="0" xfId="0" applyNumberFormat="1" applyFont="1" applyFill="1" applyProtection="1">
      <protection hidden="1"/>
    </xf>
    <xf numFmtId="0" fontId="5" fillId="5" borderId="0" xfId="0" quotePrefix="1" applyFont="1" applyFill="1" applyAlignment="1" applyProtection="1">
      <alignment horizontal="left"/>
      <protection hidden="1"/>
    </xf>
    <xf numFmtId="0" fontId="8" fillId="2" borderId="0" xfId="0" applyFont="1" applyFill="1" applyProtection="1">
      <protection hidden="1"/>
    </xf>
    <xf numFmtId="0" fontId="5" fillId="5" borderId="0" xfId="0" quotePrefix="1" applyFont="1" applyFill="1" applyAlignment="1" applyProtection="1">
      <alignment vertical="center" wrapText="1"/>
      <protection hidden="1"/>
    </xf>
    <xf numFmtId="0" fontId="3" fillId="2" borderId="6" xfId="0" applyFont="1" applyFill="1" applyBorder="1" applyProtection="1">
      <protection hidden="1"/>
    </xf>
    <xf numFmtId="0" fontId="5" fillId="2" borderId="5" xfId="0" applyFont="1" applyFill="1" applyBorder="1" applyProtection="1">
      <protection hidden="1"/>
    </xf>
    <xf numFmtId="0" fontId="5" fillId="2" borderId="7" xfId="0" applyFont="1" applyFill="1" applyBorder="1" applyProtection="1">
      <protection hidden="1"/>
    </xf>
    <xf numFmtId="0" fontId="4" fillId="2" borderId="19" xfId="0" quotePrefix="1" applyFont="1" applyFill="1" applyBorder="1" applyAlignment="1" applyProtection="1">
      <alignment horizontal="left"/>
      <protection hidden="1"/>
    </xf>
    <xf numFmtId="0" fontId="5" fillId="2" borderId="20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5" fillId="2" borderId="9" xfId="0" applyFont="1" applyFill="1" applyBorder="1" applyProtection="1">
      <protection hidden="1"/>
    </xf>
    <xf numFmtId="0" fontId="5" fillId="2" borderId="10" xfId="0" applyFont="1" applyFill="1" applyBorder="1" applyProtection="1">
      <protection hidden="1"/>
    </xf>
    <xf numFmtId="0" fontId="6" fillId="5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2" fontId="1" fillId="5" borderId="0" xfId="0" applyNumberFormat="1" applyFont="1" applyFill="1" applyBorder="1" applyAlignment="1" applyProtection="1">
      <alignment horizontal="center"/>
      <protection hidden="1"/>
    </xf>
    <xf numFmtId="0" fontId="5" fillId="5" borderId="0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6" fillId="5" borderId="0" xfId="0" applyFont="1" applyFill="1" applyBorder="1" applyProtection="1">
      <protection hidden="1"/>
    </xf>
    <xf numFmtId="166" fontId="6" fillId="5" borderId="0" xfId="0" applyNumberFormat="1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2" fontId="5" fillId="4" borderId="21" xfId="0" applyNumberFormat="1" applyFont="1" applyFill="1" applyBorder="1" applyProtection="1">
      <protection hidden="1"/>
    </xf>
    <xf numFmtId="164" fontId="8" fillId="4" borderId="21" xfId="0" applyNumberFormat="1" applyFont="1" applyFill="1" applyBorder="1" applyProtection="1">
      <protection hidden="1"/>
    </xf>
    <xf numFmtId="2" fontId="8" fillId="4" borderId="21" xfId="0" applyNumberFormat="1" applyFont="1" applyFill="1" applyBorder="1" applyProtection="1">
      <protection hidden="1"/>
    </xf>
    <xf numFmtId="0" fontId="5" fillId="2" borderId="14" xfId="0" applyFont="1" applyFill="1" applyBorder="1" applyProtection="1"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2" fontId="1" fillId="4" borderId="21" xfId="0" applyNumberFormat="1" applyFont="1" applyFill="1" applyBorder="1" applyProtection="1">
      <protection hidden="1"/>
    </xf>
    <xf numFmtId="0" fontId="1" fillId="2" borderId="13" xfId="0" applyFont="1" applyFill="1" applyBorder="1" applyProtection="1">
      <protection hidden="1"/>
    </xf>
    <xf numFmtId="0" fontId="5" fillId="5" borderId="0" xfId="0" applyFont="1" applyFill="1" applyProtection="1">
      <protection hidden="1"/>
    </xf>
    <xf numFmtId="0" fontId="5" fillId="5" borderId="0" xfId="0" quotePrefix="1" applyFont="1" applyFill="1" applyBorder="1" applyAlignment="1" applyProtection="1">
      <alignment wrapText="1"/>
      <protection hidden="1"/>
    </xf>
    <xf numFmtId="2" fontId="5" fillId="4" borderId="1" xfId="0" applyNumberFormat="1" applyFont="1" applyFill="1" applyBorder="1" applyProtection="1">
      <protection hidden="1"/>
    </xf>
    <xf numFmtId="0" fontId="5" fillId="4" borderId="1" xfId="0" applyFont="1" applyFill="1" applyBorder="1" applyProtection="1">
      <protection hidden="1"/>
    </xf>
    <xf numFmtId="2" fontId="5" fillId="5" borderId="0" xfId="0" applyNumberFormat="1" applyFont="1" applyFill="1" applyBorder="1" applyAlignment="1" applyProtection="1">
      <alignment vertical="center"/>
      <protection hidden="1"/>
    </xf>
    <xf numFmtId="0" fontId="4" fillId="2" borderId="0" xfId="0" quotePrefix="1" applyFont="1" applyFill="1" applyBorder="1" applyAlignment="1" applyProtection="1">
      <alignment horizontal="left"/>
      <protection hidden="1"/>
    </xf>
    <xf numFmtId="0" fontId="5" fillId="5" borderId="0" xfId="0" quotePrefix="1" applyFont="1" applyFill="1" applyBorder="1" applyAlignment="1" applyProtection="1">
      <alignment vertical="center" wrapText="1"/>
      <protection hidden="1"/>
    </xf>
    <xf numFmtId="0" fontId="5" fillId="4" borderId="22" xfId="0" applyFont="1" applyFill="1" applyBorder="1" applyProtection="1">
      <protection hidden="1"/>
    </xf>
    <xf numFmtId="0" fontId="6" fillId="2" borderId="0" xfId="0" applyFont="1" applyFill="1" applyBorder="1" applyProtection="1"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166" fontId="1" fillId="4" borderId="3" xfId="0" applyNumberFormat="1" applyFont="1" applyFill="1" applyBorder="1" applyAlignment="1" applyProtection="1">
      <alignment horizontal="left" vertical="center"/>
      <protection hidden="1"/>
    </xf>
    <xf numFmtId="166" fontId="1" fillId="4" borderId="2" xfId="0" applyNumberFormat="1" applyFont="1" applyFill="1" applyBorder="1" applyAlignment="1" applyProtection="1">
      <alignment horizontal="left" vertical="center"/>
      <protection hidden="1"/>
    </xf>
    <xf numFmtId="166" fontId="1" fillId="4" borderId="42" xfId="0" applyNumberFormat="1" applyFont="1" applyFill="1" applyBorder="1" applyAlignment="1" applyProtection="1">
      <alignment horizontal="left" vertical="center"/>
      <protection hidden="1"/>
    </xf>
    <xf numFmtId="0" fontId="1" fillId="4" borderId="1" xfId="0" applyFont="1" applyFill="1" applyBorder="1" applyAlignment="1" applyProtection="1">
      <alignment horizontal="left" vertical="center"/>
      <protection hidden="1"/>
    </xf>
    <xf numFmtId="0" fontId="1" fillId="4" borderId="22" xfId="0" applyFont="1" applyFill="1" applyBorder="1" applyAlignment="1" applyProtection="1">
      <alignment horizontal="left" vertical="center"/>
      <protection hidden="1"/>
    </xf>
    <xf numFmtId="0" fontId="1" fillId="5" borderId="36" xfId="0" applyFont="1" applyFill="1" applyBorder="1" applyAlignment="1" applyProtection="1">
      <alignment horizontal="right"/>
      <protection hidden="1"/>
    </xf>
    <xf numFmtId="0" fontId="1" fillId="5" borderId="37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Alignment="1" applyProtection="1">
      <alignment horizontal="right"/>
      <protection hidden="1"/>
    </xf>
    <xf numFmtId="0" fontId="1" fillId="4" borderId="3" xfId="0" quotePrefix="1" applyFont="1" applyFill="1" applyBorder="1" applyAlignment="1" applyProtection="1">
      <alignment horizontal="left"/>
      <protection hidden="1"/>
    </xf>
    <xf numFmtId="0" fontId="1" fillId="4" borderId="2" xfId="0" quotePrefix="1" applyFont="1" applyFill="1" applyBorder="1" applyAlignment="1" applyProtection="1">
      <alignment horizontal="left"/>
      <protection hidden="1"/>
    </xf>
    <xf numFmtId="0" fontId="1" fillId="4" borderId="42" xfId="0" quotePrefix="1" applyFont="1" applyFill="1" applyBorder="1" applyAlignment="1" applyProtection="1">
      <alignment horizontal="left"/>
      <protection hidden="1"/>
    </xf>
    <xf numFmtId="0" fontId="2" fillId="2" borderId="3" xfId="0" applyFont="1" applyFill="1" applyBorder="1" applyAlignment="1" applyProtection="1">
      <alignment horizontal="center" wrapText="1"/>
      <protection hidden="1"/>
    </xf>
    <xf numFmtId="0" fontId="2" fillId="2" borderId="2" xfId="0" applyFont="1" applyFill="1" applyBorder="1" applyAlignment="1" applyProtection="1">
      <alignment horizontal="center" wrapText="1"/>
      <protection hidden="1"/>
    </xf>
    <xf numFmtId="0" fontId="2" fillId="2" borderId="4" xfId="0" applyFont="1" applyFill="1" applyBorder="1" applyAlignment="1" applyProtection="1">
      <alignment horizontal="center" wrapText="1"/>
      <protection hidden="1"/>
    </xf>
    <xf numFmtId="165" fontId="8" fillId="5" borderId="34" xfId="0" applyNumberFormat="1" applyFont="1" applyFill="1" applyBorder="1" applyAlignment="1" applyProtection="1">
      <alignment horizontal="left" vertical="center"/>
      <protection hidden="1"/>
    </xf>
    <xf numFmtId="165" fontId="8" fillId="5" borderId="35" xfId="0" applyNumberFormat="1" applyFont="1" applyFill="1" applyBorder="1" applyAlignment="1" applyProtection="1">
      <alignment horizontal="left" vertical="center"/>
      <protection hidden="1"/>
    </xf>
    <xf numFmtId="2" fontId="10" fillId="5" borderId="23" xfId="0" applyNumberFormat="1" applyFont="1" applyFill="1" applyBorder="1" applyAlignment="1" applyProtection="1">
      <alignment horizontal="center"/>
      <protection hidden="1"/>
    </xf>
    <xf numFmtId="2" fontId="10" fillId="5" borderId="24" xfId="0" applyNumberFormat="1" applyFont="1" applyFill="1" applyBorder="1" applyAlignment="1" applyProtection="1">
      <alignment horizontal="center"/>
      <protection hidden="1"/>
    </xf>
    <xf numFmtId="2" fontId="10" fillId="5" borderId="25" xfId="0" applyNumberFormat="1" applyFont="1" applyFill="1" applyBorder="1" applyAlignment="1" applyProtection="1">
      <alignment horizontal="center"/>
      <protection hidden="1"/>
    </xf>
    <xf numFmtId="0" fontId="5" fillId="4" borderId="11" xfId="0" applyFont="1" applyFill="1" applyBorder="1" applyAlignment="1" applyProtection="1">
      <alignment horizontal="center"/>
      <protection hidden="1"/>
    </xf>
    <xf numFmtId="0" fontId="5" fillId="4" borderId="17" xfId="0" applyFont="1" applyFill="1" applyBorder="1" applyAlignment="1" applyProtection="1">
      <alignment horizontal="center"/>
      <protection hidden="1"/>
    </xf>
    <xf numFmtId="0" fontId="5" fillId="4" borderId="26" xfId="0" applyFont="1" applyFill="1" applyBorder="1" applyAlignment="1" applyProtection="1">
      <alignment horizontal="center"/>
      <protection hidden="1"/>
    </xf>
    <xf numFmtId="0" fontId="6" fillId="4" borderId="27" xfId="0" applyFont="1" applyFill="1" applyBorder="1" applyAlignment="1" applyProtection="1">
      <alignment horizontal="center"/>
      <protection hidden="1"/>
    </xf>
    <xf numFmtId="0" fontId="6" fillId="4" borderId="17" xfId="0" applyFont="1" applyFill="1" applyBorder="1" applyAlignment="1" applyProtection="1">
      <alignment horizontal="center"/>
      <protection hidden="1"/>
    </xf>
    <xf numFmtId="0" fontId="6" fillId="4" borderId="12" xfId="0" applyFont="1" applyFill="1" applyBorder="1" applyAlignment="1" applyProtection="1">
      <alignment horizontal="center"/>
      <protection hidden="1"/>
    </xf>
    <xf numFmtId="0" fontId="5" fillId="4" borderId="21" xfId="0" applyFont="1" applyFill="1" applyBorder="1" applyAlignment="1" applyProtection="1">
      <alignment horizontal="right"/>
      <protection hidden="1"/>
    </xf>
    <xf numFmtId="0" fontId="5" fillId="4" borderId="1" xfId="0" applyFont="1" applyFill="1" applyBorder="1" applyAlignment="1" applyProtection="1">
      <alignment horizontal="right"/>
      <protection hidden="1"/>
    </xf>
    <xf numFmtId="0" fontId="5" fillId="4" borderId="33" xfId="0" applyFont="1" applyFill="1" applyBorder="1" applyAlignment="1" applyProtection="1">
      <alignment horizontal="right"/>
      <protection hidden="1"/>
    </xf>
    <xf numFmtId="0" fontId="5" fillId="4" borderId="34" xfId="0" applyFont="1" applyFill="1" applyBorder="1" applyAlignment="1" applyProtection="1">
      <alignment horizontal="right"/>
      <protection hidden="1"/>
    </xf>
    <xf numFmtId="0" fontId="1" fillId="4" borderId="29" xfId="0" quotePrefix="1" applyFont="1" applyFill="1" applyBorder="1" applyAlignment="1" applyProtection="1">
      <alignment horizontal="left"/>
      <protection hidden="1"/>
    </xf>
    <xf numFmtId="0" fontId="1" fillId="4" borderId="18" xfId="0" quotePrefix="1" applyFont="1" applyFill="1" applyBorder="1" applyAlignment="1" applyProtection="1">
      <alignment horizontal="left"/>
      <protection hidden="1"/>
    </xf>
    <xf numFmtId="0" fontId="1" fillId="4" borderId="16" xfId="0" quotePrefix="1" applyFont="1" applyFill="1" applyBorder="1" applyAlignment="1" applyProtection="1">
      <alignment horizontal="left"/>
      <protection hidden="1"/>
    </xf>
    <xf numFmtId="2" fontId="1" fillId="4" borderId="15" xfId="0" applyNumberFormat="1" applyFont="1" applyFill="1" applyBorder="1" applyAlignment="1" applyProtection="1">
      <alignment horizontal="center"/>
      <protection hidden="1"/>
    </xf>
    <xf numFmtId="2" fontId="1" fillId="4" borderId="28" xfId="0" applyNumberFormat="1" applyFont="1" applyFill="1" applyBorder="1" applyAlignment="1" applyProtection="1">
      <alignment horizontal="center"/>
      <protection hidden="1"/>
    </xf>
    <xf numFmtId="0" fontId="5" fillId="4" borderId="31" xfId="0" applyFont="1" applyFill="1" applyBorder="1" applyAlignment="1" applyProtection="1">
      <alignment horizontal="left"/>
      <protection hidden="1"/>
    </xf>
    <xf numFmtId="0" fontId="5" fillId="4" borderId="32" xfId="0" applyFont="1" applyFill="1" applyBorder="1" applyAlignment="1" applyProtection="1">
      <alignment horizontal="left"/>
      <protection hidden="1"/>
    </xf>
    <xf numFmtId="0" fontId="5" fillId="4" borderId="1" xfId="0" applyFont="1" applyFill="1" applyBorder="1" applyAlignment="1" applyProtection="1">
      <alignment horizontal="left"/>
      <protection hidden="1"/>
    </xf>
    <xf numFmtId="0" fontId="5" fillId="4" borderId="22" xfId="0" applyFont="1" applyFill="1" applyBorder="1" applyAlignment="1" applyProtection="1">
      <alignment horizontal="left"/>
      <protection hidden="1"/>
    </xf>
    <xf numFmtId="0" fontId="1" fillId="4" borderId="3" xfId="0" applyFont="1" applyFill="1" applyBorder="1" applyAlignment="1" applyProtection="1">
      <alignment horizontal="left"/>
      <protection hidden="1"/>
    </xf>
    <xf numFmtId="0" fontId="1" fillId="4" borderId="2" xfId="0" applyFont="1" applyFill="1" applyBorder="1" applyAlignment="1" applyProtection="1">
      <alignment horizontal="left"/>
      <protection hidden="1"/>
    </xf>
    <xf numFmtId="0" fontId="1" fillId="4" borderId="4" xfId="0" applyFont="1" applyFill="1" applyBorder="1" applyAlignment="1" applyProtection="1">
      <alignment horizontal="left"/>
      <protection hidden="1"/>
    </xf>
    <xf numFmtId="166" fontId="1" fillId="4" borderId="1" xfId="0" applyNumberFormat="1" applyFont="1" applyFill="1" applyBorder="1" applyAlignment="1" applyProtection="1">
      <alignment horizontal="left" vertical="center"/>
      <protection hidden="1"/>
    </xf>
    <xf numFmtId="166" fontId="1" fillId="4" borderId="22" xfId="0" applyNumberFormat="1" applyFont="1" applyFill="1" applyBorder="1" applyAlignment="1" applyProtection="1">
      <alignment horizontal="left" vertical="center"/>
      <protection hidden="1"/>
    </xf>
    <xf numFmtId="0" fontId="1" fillId="4" borderId="4" xfId="0" quotePrefix="1" applyFont="1" applyFill="1" applyBorder="1" applyAlignment="1" applyProtection="1">
      <alignment horizontal="left"/>
      <protection hidden="1"/>
    </xf>
    <xf numFmtId="0" fontId="1" fillId="2" borderId="30" xfId="0" applyFont="1" applyFill="1" applyBorder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left"/>
      <protection hidden="1"/>
    </xf>
    <xf numFmtId="0" fontId="1" fillId="2" borderId="32" xfId="0" applyFont="1" applyFill="1" applyBorder="1" applyAlignment="1" applyProtection="1">
      <alignment horizontal="left"/>
      <protection hidden="1"/>
    </xf>
    <xf numFmtId="0" fontId="5" fillId="4" borderId="34" xfId="0" applyFont="1" applyFill="1" applyBorder="1" applyAlignment="1" applyProtection="1">
      <alignment horizontal="left"/>
      <protection hidden="1"/>
    </xf>
    <xf numFmtId="0" fontId="5" fillId="4" borderId="35" xfId="0" applyFont="1" applyFill="1" applyBorder="1" applyAlignment="1" applyProtection="1">
      <alignment horizontal="left"/>
      <protection hidden="1"/>
    </xf>
    <xf numFmtId="0" fontId="5" fillId="3" borderId="31" xfId="0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5" fillId="3" borderId="34" xfId="0" applyFont="1" applyFill="1" applyBorder="1" applyAlignment="1" applyProtection="1">
      <alignment horizontal="center"/>
      <protection locked="0" hidden="1"/>
    </xf>
    <xf numFmtId="0" fontId="5" fillId="4" borderId="30" xfId="0" applyFont="1" applyFill="1" applyBorder="1" applyAlignment="1" applyProtection="1">
      <alignment horizontal="right"/>
      <protection hidden="1"/>
    </xf>
    <xf numFmtId="0" fontId="5" fillId="4" borderId="31" xfId="0" applyFont="1" applyFill="1" applyBorder="1" applyAlignment="1" applyProtection="1">
      <alignment horizontal="right"/>
      <protection hidden="1"/>
    </xf>
    <xf numFmtId="0" fontId="1" fillId="4" borderId="6" xfId="0" quotePrefix="1" applyFont="1" applyFill="1" applyBorder="1" applyAlignment="1" applyProtection="1">
      <alignment horizontal="center" vertical="center" wrapText="1"/>
      <protection hidden="1"/>
    </xf>
    <xf numFmtId="0" fontId="1" fillId="4" borderId="5" xfId="0" quotePrefix="1" applyFont="1" applyFill="1" applyBorder="1" applyAlignment="1" applyProtection="1">
      <alignment horizontal="center" vertical="center" wrapText="1"/>
      <protection hidden="1"/>
    </xf>
    <xf numFmtId="0" fontId="1" fillId="4" borderId="7" xfId="0" quotePrefix="1" applyFont="1" applyFill="1" applyBorder="1" applyAlignment="1" applyProtection="1">
      <alignment horizontal="center" vertical="center" wrapText="1"/>
      <protection hidden="1"/>
    </xf>
    <xf numFmtId="0" fontId="1" fillId="4" borderId="19" xfId="0" quotePrefix="1" applyFont="1" applyFill="1" applyBorder="1" applyAlignment="1" applyProtection="1">
      <alignment horizontal="center" vertical="center" wrapText="1"/>
      <protection hidden="1"/>
    </xf>
    <xf numFmtId="0" fontId="1" fillId="4" borderId="0" xfId="0" quotePrefix="1" applyFont="1" applyFill="1" applyBorder="1" applyAlignment="1" applyProtection="1">
      <alignment horizontal="center" vertical="center" wrapText="1"/>
      <protection hidden="1"/>
    </xf>
    <xf numFmtId="0" fontId="1" fillId="4" borderId="20" xfId="0" quotePrefix="1" applyFont="1" applyFill="1" applyBorder="1" applyAlignment="1" applyProtection="1">
      <alignment horizontal="center" vertical="center" wrapText="1"/>
      <protection hidden="1"/>
    </xf>
    <xf numFmtId="0" fontId="1" fillId="4" borderId="8" xfId="0" quotePrefix="1" applyFont="1" applyFill="1" applyBorder="1" applyAlignment="1" applyProtection="1">
      <alignment horizontal="center" vertical="center" wrapText="1"/>
      <protection hidden="1"/>
    </xf>
    <xf numFmtId="0" fontId="1" fillId="4" borderId="9" xfId="0" quotePrefix="1" applyFont="1" applyFill="1" applyBorder="1" applyAlignment="1" applyProtection="1">
      <alignment horizontal="center" vertical="center" wrapText="1"/>
      <protection hidden="1"/>
    </xf>
    <xf numFmtId="0" fontId="1" fillId="4" borderId="10" xfId="0" quotePrefix="1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/>
      <protection hidden="1"/>
    </xf>
    <xf numFmtId="0" fontId="8" fillId="2" borderId="2" xfId="0" applyFont="1" applyFill="1" applyBorder="1" applyAlignment="1" applyProtection="1">
      <alignment horizontal="center"/>
      <protection hidden="1"/>
    </xf>
    <xf numFmtId="0" fontId="8" fillId="2" borderId="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left"/>
      <protection hidden="1"/>
    </xf>
    <xf numFmtId="0" fontId="1" fillId="2" borderId="40" xfId="0" applyFont="1" applyFill="1" applyBorder="1" applyAlignment="1" applyProtection="1">
      <alignment horizontal="left"/>
      <protection hidden="1"/>
    </xf>
    <xf numFmtId="0" fontId="1" fillId="2" borderId="41" xfId="0" applyFont="1" applyFill="1" applyBorder="1" applyAlignment="1" applyProtection="1">
      <alignment horizontal="left"/>
      <protection hidden="1"/>
    </xf>
    <xf numFmtId="0" fontId="1" fillId="2" borderId="43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2" fontId="5" fillId="3" borderId="1" xfId="0" applyNumberFormat="1" applyFont="1" applyFill="1" applyBorder="1" applyAlignment="1" applyProtection="1">
      <alignment horizontal="center"/>
      <protection locked="0" hidden="1"/>
    </xf>
    <xf numFmtId="0" fontId="1" fillId="4" borderId="1" xfId="0" quotePrefix="1" applyFont="1" applyFill="1" applyBorder="1" applyAlignment="1" applyProtection="1">
      <alignment horizontal="center" vertical="center" wrapText="1"/>
      <protection hidden="1"/>
    </xf>
    <xf numFmtId="0" fontId="2" fillId="2" borderId="1" xfId="0" applyFont="1" applyFill="1" applyBorder="1" applyAlignment="1" applyProtection="1">
      <alignment horizontal="center" wrapText="1"/>
      <protection hidden="1"/>
    </xf>
    <xf numFmtId="0" fontId="5" fillId="4" borderId="45" xfId="0" applyFont="1" applyFill="1" applyBorder="1" applyAlignment="1" applyProtection="1">
      <alignment horizontal="center"/>
      <protection hidden="1"/>
    </xf>
    <xf numFmtId="0" fontId="5" fillId="4" borderId="46" xfId="0" applyFont="1" applyFill="1" applyBorder="1" applyAlignment="1" applyProtection="1">
      <alignment horizontal="center"/>
      <protection hidden="1"/>
    </xf>
    <xf numFmtId="0" fontId="5" fillId="4" borderId="47" xfId="0" applyFont="1" applyFill="1" applyBorder="1" applyAlignment="1" applyProtection="1">
      <alignment horizontal="center"/>
      <protection hidden="1"/>
    </xf>
    <xf numFmtId="0" fontId="1" fillId="4" borderId="29" xfId="0" quotePrefix="1" applyFont="1" applyFill="1" applyBorder="1" applyAlignment="1" applyProtection="1">
      <alignment horizontal="left" wrapText="1"/>
      <protection hidden="1"/>
    </xf>
    <xf numFmtId="0" fontId="1" fillId="4" borderId="18" xfId="0" quotePrefix="1" applyFont="1" applyFill="1" applyBorder="1" applyAlignment="1" applyProtection="1">
      <alignment horizontal="left" wrapText="1"/>
      <protection hidden="1"/>
    </xf>
    <xf numFmtId="0" fontId="1" fillId="4" borderId="16" xfId="0" quotePrefix="1" applyFont="1" applyFill="1" applyBorder="1" applyAlignment="1" applyProtection="1">
      <alignment horizontal="left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/>
      <protection hidden="1"/>
    </xf>
    <xf numFmtId="2" fontId="1" fillId="4" borderId="51" xfId="0" applyNumberFormat="1" applyFont="1" applyFill="1" applyBorder="1" applyAlignment="1" applyProtection="1">
      <alignment horizontal="center" vertical="center"/>
      <protection hidden="1"/>
    </xf>
    <xf numFmtId="0" fontId="5" fillId="4" borderId="48" xfId="0" applyFont="1" applyFill="1" applyBorder="1" applyAlignment="1" applyProtection="1">
      <alignment horizontal="right"/>
      <protection hidden="1"/>
    </xf>
    <xf numFmtId="0" fontId="5" fillId="4" borderId="44" xfId="0" applyFont="1" applyFill="1" applyBorder="1" applyAlignment="1" applyProtection="1">
      <alignment horizontal="right"/>
      <protection hidden="1"/>
    </xf>
    <xf numFmtId="0" fontId="5" fillId="4" borderId="21" xfId="0" quotePrefix="1" applyFont="1" applyFill="1" applyBorder="1" applyAlignment="1" applyProtection="1">
      <alignment horizontal="right"/>
      <protection hidden="1"/>
    </xf>
    <xf numFmtId="0" fontId="5" fillId="4" borderId="1" xfId="0" quotePrefix="1" applyFont="1" applyFill="1" applyBorder="1" applyAlignment="1" applyProtection="1">
      <alignment horizontal="right"/>
      <protection hidden="1"/>
    </xf>
    <xf numFmtId="0" fontId="5" fillId="4" borderId="33" xfId="0" quotePrefix="1" applyFont="1" applyFill="1" applyBorder="1" applyAlignment="1" applyProtection="1">
      <alignment horizontal="right"/>
      <protection hidden="1"/>
    </xf>
    <xf numFmtId="0" fontId="5" fillId="4" borderId="34" xfId="0" quotePrefix="1" applyFont="1" applyFill="1" applyBorder="1" applyAlignment="1" applyProtection="1">
      <alignment horizontal="right"/>
      <protection hidden="1"/>
    </xf>
    <xf numFmtId="0" fontId="5" fillId="4" borderId="44" xfId="0" applyFont="1" applyFill="1" applyBorder="1" applyAlignment="1" applyProtection="1">
      <alignment horizontal="left"/>
      <protection hidden="1"/>
    </xf>
    <xf numFmtId="0" fontId="5" fillId="4" borderId="49" xfId="0" applyFont="1" applyFill="1" applyBorder="1" applyAlignment="1" applyProtection="1">
      <alignment horizontal="left"/>
      <protection hidden="1"/>
    </xf>
    <xf numFmtId="0" fontId="5" fillId="3" borderId="44" xfId="0" applyFont="1" applyFill="1" applyBorder="1" applyAlignment="1" applyProtection="1">
      <alignment horizontal="center"/>
      <protection locked="0" hidden="1"/>
    </xf>
    <xf numFmtId="0" fontId="12" fillId="6" borderId="27" xfId="0" applyFont="1" applyFill="1" applyBorder="1" applyAlignment="1" applyProtection="1">
      <alignment horizontal="center" vertical="center"/>
      <protection hidden="1"/>
    </xf>
    <xf numFmtId="0" fontId="12" fillId="6" borderId="26" xfId="0" applyFont="1" applyFill="1" applyBorder="1" applyAlignment="1" applyProtection="1">
      <alignment horizontal="center" vertical="center"/>
      <protection hidden="1"/>
    </xf>
    <xf numFmtId="0" fontId="12" fillId="6" borderId="52" xfId="0" applyFont="1" applyFill="1" applyBorder="1" applyAlignment="1" applyProtection="1">
      <alignment horizontal="center" vertical="center"/>
      <protection hidden="1"/>
    </xf>
    <xf numFmtId="0" fontId="12" fillId="6" borderId="53" xfId="0" applyFont="1" applyFill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4pipes.de/korrschutzbaender.htm" TargetMode="External"/><Relationship Id="rId2" Type="http://schemas.openxmlformats.org/officeDocument/2006/relationships/image" Target="../media/image1.jpeg"/><Relationship Id="rId1" Type="http://schemas.openxmlformats.org/officeDocument/2006/relationships/hyperlink" Target="http://www.4pipes.de" TargetMode="External"/><Relationship Id="rId6" Type="http://schemas.openxmlformats.org/officeDocument/2006/relationships/image" Target="../media/image3.emf"/><Relationship Id="rId5" Type="http://schemas.openxmlformats.org/officeDocument/2006/relationships/hyperlink" Target="#'pipe bends'!I8"/><Relationship Id="rId4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s://4pipes.de/korrschutzbaender.htm" TargetMode="External"/><Relationship Id="rId2" Type="http://schemas.openxmlformats.org/officeDocument/2006/relationships/image" Target="../media/image4.jpeg"/><Relationship Id="rId1" Type="http://schemas.openxmlformats.org/officeDocument/2006/relationships/hyperlink" Target="http://4pipes.de/" TargetMode="External"/><Relationship Id="rId6" Type="http://schemas.openxmlformats.org/officeDocument/2006/relationships/image" Target="../media/image2.emf"/><Relationship Id="rId5" Type="http://schemas.openxmlformats.org/officeDocument/2006/relationships/hyperlink" Target="#'welded joints'!I7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690775</xdr:colOff>
      <xdr:row>1</xdr:row>
      <xdr:rowOff>44728</xdr:rowOff>
    </xdr:from>
    <xdr:to>
      <xdr:col>15</xdr:col>
      <xdr:colOff>226950</xdr:colOff>
      <xdr:row>2</xdr:row>
      <xdr:rowOff>384315</xdr:rowOff>
    </xdr:to>
    <xdr:pic>
      <xdr:nvPicPr>
        <xdr:cNvPr id="6" name="Grafik 5" descr="Logo_4pipes_2017 mit R 300 dpi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6036" y="218663"/>
          <a:ext cx="1258957" cy="8448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831576</xdr:colOff>
      <xdr:row>0</xdr:row>
      <xdr:rowOff>64425</xdr:rowOff>
    </xdr:from>
    <xdr:to>
      <xdr:col>12</xdr:col>
      <xdr:colOff>505241</xdr:colOff>
      <xdr:row>2</xdr:row>
      <xdr:rowOff>408669</xdr:rowOff>
    </xdr:to>
    <xdr:pic>
      <xdr:nvPicPr>
        <xdr:cNvPr id="8" name="Grafik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4663" y="64425"/>
          <a:ext cx="1429578" cy="1023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201702</xdr:colOff>
      <xdr:row>33</xdr:row>
      <xdr:rowOff>28161</xdr:rowOff>
    </xdr:from>
    <xdr:to>
      <xdr:col>11</xdr:col>
      <xdr:colOff>538369</xdr:colOff>
      <xdr:row>35</xdr:row>
      <xdr:rowOff>291713</xdr:rowOff>
    </xdr:to>
    <xdr:pic>
      <xdr:nvPicPr>
        <xdr:cNvPr id="10" name="Grafik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1050" y="6587987"/>
          <a:ext cx="1214623" cy="893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99263</xdr:colOff>
      <xdr:row>1</xdr:row>
      <xdr:rowOff>95251</xdr:rowOff>
    </xdr:from>
    <xdr:to>
      <xdr:col>15</xdr:col>
      <xdr:colOff>153226</xdr:colOff>
      <xdr:row>3</xdr:row>
      <xdr:rowOff>103533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7937" y="219490"/>
          <a:ext cx="1081007" cy="737152"/>
        </a:xfrm>
        <a:prstGeom prst="rect">
          <a:avLst/>
        </a:prstGeom>
      </xdr:spPr>
    </xdr:pic>
    <xdr:clientData/>
  </xdr:twoCellAnchor>
  <xdr:twoCellAnchor editAs="oneCell">
    <xdr:from>
      <xdr:col>11</xdr:col>
      <xdr:colOff>207066</xdr:colOff>
      <xdr:row>0</xdr:row>
      <xdr:rowOff>58955</xdr:rowOff>
    </xdr:from>
    <xdr:to>
      <xdr:col>12</xdr:col>
      <xdr:colOff>538371</xdr:colOff>
      <xdr:row>3</xdr:row>
      <xdr:rowOff>222818</xdr:rowOff>
    </xdr:to>
    <xdr:pic>
      <xdr:nvPicPr>
        <xdr:cNvPr id="9" name="Grafik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A8E0606-00A6-4929-BFFC-CA93CB9E5F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5392" y="58955"/>
          <a:ext cx="1383196" cy="10169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8282</xdr:colOff>
      <xdr:row>37</xdr:row>
      <xdr:rowOff>24848</xdr:rowOff>
    </xdr:from>
    <xdr:to>
      <xdr:col>12</xdr:col>
      <xdr:colOff>229057</xdr:colOff>
      <xdr:row>39</xdr:row>
      <xdr:rowOff>306457</xdr:rowOff>
    </xdr:to>
    <xdr:pic>
      <xdr:nvPicPr>
        <xdr:cNvPr id="11" name="Grafik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4CB2BB-BCBB-4B05-8D6A-325994906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6608" y="6733761"/>
          <a:ext cx="1272666" cy="9110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E40"/>
  <sheetViews>
    <sheetView tabSelected="1" zoomScale="115" zoomScaleNormal="115" workbookViewId="0">
      <selection activeCell="I7" sqref="I7:J7"/>
    </sheetView>
  </sheetViews>
  <sheetFormatPr baseColWidth="10" defaultColWidth="11.5703125" defaultRowHeight="12.75" x14ac:dyDescent="0.2"/>
  <cols>
    <col min="1" max="1" width="5.7109375" style="1" customWidth="1"/>
    <col min="2" max="2" width="11.7109375" style="1" customWidth="1"/>
    <col min="3" max="3" width="13.140625" style="1" customWidth="1"/>
    <col min="4" max="4" width="10" style="1" customWidth="1"/>
    <col min="5" max="5" width="11.28515625" style="1" customWidth="1"/>
    <col min="6" max="8" width="5.5703125" style="1" customWidth="1"/>
    <col min="9" max="9" width="2.85546875" style="1" customWidth="1"/>
    <col min="10" max="10" width="11.7109375" style="1" customWidth="1"/>
    <col min="11" max="13" width="13.140625" style="1" customWidth="1"/>
    <col min="14" max="16" width="6.28515625" style="1" customWidth="1"/>
    <col min="17" max="18" width="14.140625" style="1" customWidth="1"/>
    <col min="19" max="19" width="12.85546875" style="1" bestFit="1" customWidth="1"/>
    <col min="20" max="20" width="16.85546875" style="1" bestFit="1" customWidth="1"/>
    <col min="21" max="25" width="13.28515625" style="1" customWidth="1"/>
    <col min="26" max="16384" width="11.5703125" style="1"/>
  </cols>
  <sheetData>
    <row r="1" spans="2:31" ht="13.5" customHeight="1" x14ac:dyDescent="0.2"/>
    <row r="2" spans="2:31" ht="39.75" customHeight="1" x14ac:dyDescent="0.2"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ht="39.75" customHeight="1" x14ac:dyDescent="0.2">
      <c r="J3" s="20"/>
      <c r="K3" s="20"/>
      <c r="L3" s="20"/>
      <c r="M3" s="20"/>
      <c r="N3" s="20"/>
      <c r="O3" s="20"/>
      <c r="P3" s="20"/>
      <c r="Q3" s="20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</row>
    <row r="4" spans="2:31" ht="18" x14ac:dyDescent="0.25">
      <c r="B4" s="64" t="s">
        <v>45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6"/>
      <c r="Q4" s="6"/>
      <c r="R4" s="28" t="s">
        <v>7</v>
      </c>
      <c r="S4" s="28" t="s">
        <v>8</v>
      </c>
      <c r="T4" s="28" t="s">
        <v>9</v>
      </c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</row>
    <row r="5" spans="2:31" ht="13.5" thickBot="1" x14ac:dyDescent="0.25">
      <c r="I5" s="6"/>
      <c r="J5" s="6"/>
      <c r="K5" s="6"/>
      <c r="L5" s="6"/>
      <c r="M5" s="6"/>
      <c r="Q5" s="6"/>
      <c r="R5" s="29">
        <v>13.75</v>
      </c>
      <c r="S5" s="29">
        <v>20.55</v>
      </c>
      <c r="T5" s="29">
        <v>41</v>
      </c>
      <c r="U5" s="28"/>
      <c r="V5" s="28" t="s">
        <v>10</v>
      </c>
      <c r="W5" s="28" t="s">
        <v>11</v>
      </c>
      <c r="X5" s="28"/>
      <c r="Y5" s="28"/>
      <c r="Z5" s="28"/>
      <c r="AA5" s="28"/>
      <c r="AB5" s="28"/>
      <c r="AC5" s="28"/>
      <c r="AD5" s="28"/>
      <c r="AE5" s="28"/>
    </row>
    <row r="6" spans="2:31" ht="24" customHeight="1" thickBot="1" x14ac:dyDescent="0.25">
      <c r="B6" s="72"/>
      <c r="C6" s="73"/>
      <c r="D6" s="73"/>
      <c r="E6" s="73"/>
      <c r="F6" s="73"/>
      <c r="G6" s="73"/>
      <c r="H6" s="74"/>
      <c r="I6" s="145" t="s">
        <v>23</v>
      </c>
      <c r="J6" s="146"/>
      <c r="K6" s="75"/>
      <c r="L6" s="76"/>
      <c r="M6" s="76"/>
      <c r="N6" s="76"/>
      <c r="O6" s="76"/>
      <c r="P6" s="77"/>
      <c r="Q6" s="6"/>
      <c r="R6" s="28"/>
      <c r="S6" s="28"/>
      <c r="T6" s="28"/>
      <c r="U6" s="28"/>
      <c r="V6" s="29">
        <v>21.75</v>
      </c>
      <c r="W6" s="29">
        <v>21.75</v>
      </c>
      <c r="X6" s="28"/>
      <c r="Y6" s="28"/>
      <c r="Z6" s="28"/>
      <c r="AA6" s="28"/>
      <c r="AB6" s="28"/>
      <c r="AC6" s="28"/>
      <c r="AD6" s="28"/>
      <c r="AE6" s="28"/>
    </row>
    <row r="7" spans="2:31" x14ac:dyDescent="0.2">
      <c r="B7" s="105" t="s">
        <v>24</v>
      </c>
      <c r="C7" s="106"/>
      <c r="D7" s="106"/>
      <c r="E7" s="106"/>
      <c r="F7" s="106"/>
      <c r="G7" s="106"/>
      <c r="H7" s="106"/>
      <c r="I7" s="102">
        <v>0</v>
      </c>
      <c r="J7" s="102"/>
      <c r="K7" s="87" t="s">
        <v>3</v>
      </c>
      <c r="L7" s="87"/>
      <c r="M7" s="87"/>
      <c r="N7" s="87"/>
      <c r="O7" s="87"/>
      <c r="P7" s="88"/>
      <c r="Q7" s="6"/>
      <c r="R7" s="28"/>
      <c r="S7" s="28" t="s">
        <v>13</v>
      </c>
      <c r="T7" s="28" t="s">
        <v>14</v>
      </c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</row>
    <row r="8" spans="2:31" x14ac:dyDescent="0.2">
      <c r="B8" s="78" t="s">
        <v>25</v>
      </c>
      <c r="C8" s="79"/>
      <c r="D8" s="79"/>
      <c r="E8" s="79"/>
      <c r="F8" s="79"/>
      <c r="G8" s="79"/>
      <c r="H8" s="79"/>
      <c r="I8" s="103">
        <v>0.4</v>
      </c>
      <c r="J8" s="103"/>
      <c r="K8" s="89" t="s">
        <v>26</v>
      </c>
      <c r="L8" s="89"/>
      <c r="M8" s="89"/>
      <c r="N8" s="89"/>
      <c r="O8" s="89"/>
      <c r="P8" s="90"/>
      <c r="Q8" s="6"/>
      <c r="R8" s="28"/>
      <c r="S8" s="29">
        <v>19</v>
      </c>
      <c r="T8" s="29">
        <v>37.549999999999997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2:31" ht="13.5" thickBot="1" x14ac:dyDescent="0.25">
      <c r="B9" s="80" t="s">
        <v>27</v>
      </c>
      <c r="C9" s="81"/>
      <c r="D9" s="81"/>
      <c r="E9" s="81"/>
      <c r="F9" s="81"/>
      <c r="G9" s="81"/>
      <c r="H9" s="81"/>
      <c r="I9" s="104">
        <v>1</v>
      </c>
      <c r="J9" s="104"/>
      <c r="K9" s="100" t="s">
        <v>28</v>
      </c>
      <c r="L9" s="100"/>
      <c r="M9" s="100"/>
      <c r="N9" s="100"/>
      <c r="O9" s="100"/>
      <c r="P9" s="101"/>
      <c r="Q9" s="6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2:31" ht="13.5" thickBot="1" x14ac:dyDescent="0.25">
      <c r="B10" s="85">
        <f>I7*PI()*I8/1000*I9*1.05</f>
        <v>0</v>
      </c>
      <c r="C10" s="86"/>
      <c r="D10" s="82" t="s">
        <v>29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  <c r="Q10" s="6"/>
      <c r="R10" s="28" t="s">
        <v>12</v>
      </c>
      <c r="S10" s="28" t="s">
        <v>15</v>
      </c>
      <c r="T10" s="28" t="s">
        <v>16</v>
      </c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2:31" ht="13.5" thickBot="1" x14ac:dyDescent="0.25">
      <c r="B11" s="2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6"/>
      <c r="R11" s="29">
        <v>14</v>
      </c>
      <c r="S11" s="29">
        <v>23</v>
      </c>
      <c r="T11" s="29">
        <v>44.1</v>
      </c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2:31" ht="21" thickBot="1" x14ac:dyDescent="0.35">
      <c r="B12" s="69" t="s">
        <v>46</v>
      </c>
      <c r="C12" s="70"/>
      <c r="D12" s="70"/>
      <c r="E12" s="70"/>
      <c r="F12" s="70"/>
      <c r="G12" s="70"/>
      <c r="H12" s="71"/>
      <c r="I12" s="22"/>
      <c r="J12" s="69" t="s">
        <v>47</v>
      </c>
      <c r="K12" s="70"/>
      <c r="L12" s="70"/>
      <c r="M12" s="70"/>
      <c r="N12" s="70"/>
      <c r="O12" s="70"/>
      <c r="P12" s="71"/>
      <c r="Q12" s="6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2:31" ht="13.5" thickBot="1" x14ac:dyDescent="0.25">
      <c r="J13" s="20"/>
      <c r="K13" s="20"/>
      <c r="L13" s="20"/>
      <c r="M13" s="20"/>
      <c r="N13" s="20"/>
      <c r="O13" s="20"/>
      <c r="P13" s="20"/>
      <c r="Q13" s="20"/>
      <c r="R13" s="28" t="s">
        <v>17</v>
      </c>
      <c r="S13" s="28" t="s">
        <v>18</v>
      </c>
      <c r="T13" s="28" t="s">
        <v>19</v>
      </c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2:31" x14ac:dyDescent="0.2">
      <c r="B14" s="97" t="s">
        <v>55</v>
      </c>
      <c r="C14" s="98"/>
      <c r="D14" s="98"/>
      <c r="E14" s="98"/>
      <c r="F14" s="98"/>
      <c r="G14" s="98"/>
      <c r="H14" s="99"/>
      <c r="J14" s="97" t="s">
        <v>63</v>
      </c>
      <c r="K14" s="98"/>
      <c r="L14" s="98"/>
      <c r="M14" s="98"/>
      <c r="N14" s="98"/>
      <c r="O14" s="98"/>
      <c r="P14" s="99"/>
      <c r="Q14" s="20"/>
      <c r="R14" s="29">
        <v>14.4</v>
      </c>
      <c r="S14" s="29">
        <v>23.65</v>
      </c>
      <c r="T14" s="29">
        <v>46</v>
      </c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31" x14ac:dyDescent="0.2">
      <c r="B15" s="31">
        <f>B10*4</f>
        <v>0</v>
      </c>
      <c r="C15" s="61" t="s">
        <v>30</v>
      </c>
      <c r="D15" s="62"/>
      <c r="E15" s="96"/>
      <c r="F15" s="56" t="s">
        <v>58</v>
      </c>
      <c r="G15" s="56"/>
      <c r="H15" s="57"/>
      <c r="I15" s="5"/>
      <c r="J15" s="40">
        <f>B10*2</f>
        <v>0</v>
      </c>
      <c r="K15" s="51" t="s">
        <v>31</v>
      </c>
      <c r="L15" s="23"/>
      <c r="M15" s="24"/>
      <c r="N15" s="56" t="s">
        <v>58</v>
      </c>
      <c r="O15" s="56"/>
      <c r="P15" s="57"/>
      <c r="Q15" s="20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2:31" x14ac:dyDescent="0.2">
      <c r="B16" s="32">
        <f>IF(AND(I7&lt;69),(B15/0.45),IF(AND(I7&gt;68.9,I7&lt;232),(B15/0.75),IF(AND(I7&gt;231.9),(B15/1.5))))</f>
        <v>0</v>
      </c>
      <c r="C16" s="91" t="str">
        <f>IF(AND(I7&lt;69),("rolls 30 mm x 15 meter"),IF(AND(I7&gt;68.9,I7&lt;232),("rolls 50 mm x 15 meter"),IF(AND(I7&gt;231.9),("rolls 100 mm x 15 meter"))))</f>
        <v>rolls 30 mm x 15 meter</v>
      </c>
      <c r="D16" s="92"/>
      <c r="E16" s="93"/>
      <c r="F16" s="94">
        <f>IF((I7&lt;69),B16*R5,IF(AND(I7&lt;231.9,I7&gt;68.9),B16*S5,IF(I7&gt;232,(B16*T5))))</f>
        <v>0</v>
      </c>
      <c r="G16" s="94"/>
      <c r="H16" s="95"/>
      <c r="I16" s="2"/>
      <c r="J16" s="32">
        <f>IF(AND(I7&lt;69),(J15/0.225),IF(AND(I7&gt;68.9,I7&lt;232),(J15/0.375),IF(AND(I7&gt;231.9),(J15/0.75))))</f>
        <v>0</v>
      </c>
      <c r="K16" s="25" t="str">
        <f>IF(AND(I7&lt;69),("rolls 30 mm x 7,5 meter"),IF(AND(I7&gt;68.9,I7&lt;232),("rolls 50 mm x 7,5 meter"),IF(AND(I7&gt;231.9),("rolls 100 mm x 7,5 meter"))))</f>
        <v>rolls 30 mm x 7,5 meter</v>
      </c>
      <c r="L16" s="26"/>
      <c r="M16" s="27"/>
      <c r="N16" s="53">
        <f>IF((I7&lt;69),J16*R11,IF(AND(I7&lt;231.9,I7&gt;68.9),J16*S11,IF(I7&gt;232,(J16*T11))))</f>
        <v>0</v>
      </c>
      <c r="O16" s="54"/>
      <c r="P16" s="55"/>
      <c r="Q16" s="20"/>
      <c r="R16" s="28" t="s">
        <v>20</v>
      </c>
      <c r="S16" s="28" t="s">
        <v>21</v>
      </c>
      <c r="T16" s="28" t="s">
        <v>22</v>
      </c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2:31" x14ac:dyDescent="0.2">
      <c r="B17" s="33">
        <f>B10/5</f>
        <v>0</v>
      </c>
      <c r="C17" s="61" t="s">
        <v>48</v>
      </c>
      <c r="D17" s="62"/>
      <c r="E17" s="96"/>
      <c r="F17" s="94">
        <f>B17*V6</f>
        <v>0</v>
      </c>
      <c r="G17" s="94"/>
      <c r="H17" s="95"/>
      <c r="I17" s="2"/>
      <c r="J17" s="40">
        <f>B10*2</f>
        <v>0</v>
      </c>
      <c r="K17" s="61" t="s">
        <v>32</v>
      </c>
      <c r="L17" s="62"/>
      <c r="M17" s="62"/>
      <c r="N17" s="62"/>
      <c r="O17" s="62"/>
      <c r="P17" s="63"/>
      <c r="Q17" s="20"/>
      <c r="R17" s="29">
        <v>11</v>
      </c>
      <c r="S17" s="29">
        <v>17.649999999999999</v>
      </c>
      <c r="T17" s="29">
        <v>70.599999999999994</v>
      </c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2:31" ht="13.5" thickBot="1" x14ac:dyDescent="0.25">
      <c r="B18" s="58" t="s">
        <v>51</v>
      </c>
      <c r="C18" s="59"/>
      <c r="D18" s="59"/>
      <c r="E18" s="60"/>
      <c r="F18" s="67">
        <f>F16+F17</f>
        <v>0</v>
      </c>
      <c r="G18" s="67"/>
      <c r="H18" s="68"/>
      <c r="I18" s="2"/>
      <c r="J18" s="32">
        <f>IF(AND(I7&lt;69),(J15/0.45),IF(AND(I7&gt;68.9,I7&lt;232),(J15/0.75),IF(AND(I7&gt;231.9),(J15/3))))</f>
        <v>0</v>
      </c>
      <c r="K18" s="25" t="str">
        <f>IF(AND(I7&lt;69),("rolls 30 mm x 15 meter"),IF(AND(I7&gt;68.9,I7&lt;232),("rolls 50 mm x 15 meter"),IF(AND(I7&gt;231.9),("rolls 100 mm x 30 meter"))))</f>
        <v>rolls 30 mm x 15 meter</v>
      </c>
      <c r="L18" s="26"/>
      <c r="M18" s="27"/>
      <c r="N18" s="53">
        <f>IF((I7&lt;69),J18*R17,IF(AND(I7&lt;231.9,I7&gt;68.9),J18*S17,IF(I7&gt;232,(J18*T17))))</f>
        <v>0</v>
      </c>
      <c r="O18" s="54"/>
      <c r="P18" s="55"/>
      <c r="Q18" s="20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2:31" ht="13.5" thickBot="1" x14ac:dyDescent="0.25">
      <c r="I19" s="2"/>
      <c r="J19" s="41"/>
      <c r="K19" s="30"/>
      <c r="L19" s="30"/>
      <c r="M19" s="30"/>
      <c r="N19" s="30"/>
      <c r="O19" s="30"/>
      <c r="P19" s="34"/>
      <c r="R19" s="50"/>
      <c r="S19" s="50"/>
      <c r="T19" s="50"/>
      <c r="U19" s="50"/>
      <c r="V19" s="50"/>
      <c r="W19" s="50"/>
    </row>
    <row r="20" spans="2:31" x14ac:dyDescent="0.2">
      <c r="B20" s="119" t="s">
        <v>56</v>
      </c>
      <c r="C20" s="120"/>
      <c r="D20" s="120"/>
      <c r="E20" s="120"/>
      <c r="F20" s="120"/>
      <c r="G20" s="120"/>
      <c r="H20" s="121"/>
      <c r="I20" s="2"/>
      <c r="J20" s="33">
        <f>B10/5</f>
        <v>0</v>
      </c>
      <c r="K20" s="52" t="s">
        <v>48</v>
      </c>
      <c r="L20" s="23"/>
      <c r="M20" s="24"/>
      <c r="N20" s="53">
        <f>J20*V6</f>
        <v>0</v>
      </c>
      <c r="O20" s="54"/>
      <c r="P20" s="55"/>
    </row>
    <row r="21" spans="2:31" ht="13.5" thickBot="1" x14ac:dyDescent="0.25">
      <c r="B21" s="31">
        <f>B10*3</f>
        <v>0</v>
      </c>
      <c r="C21" s="61" t="s">
        <v>30</v>
      </c>
      <c r="D21" s="62"/>
      <c r="E21" s="96"/>
      <c r="F21" s="56" t="s">
        <v>58</v>
      </c>
      <c r="G21" s="56"/>
      <c r="H21" s="57"/>
      <c r="I21" s="2"/>
      <c r="J21" s="58" t="s">
        <v>51</v>
      </c>
      <c r="K21" s="59"/>
      <c r="L21" s="59"/>
      <c r="M21" s="60"/>
      <c r="N21" s="67">
        <f>N16+N18+N20</f>
        <v>0</v>
      </c>
      <c r="O21" s="67"/>
      <c r="P21" s="68"/>
    </row>
    <row r="22" spans="2:31" ht="13.5" thickBot="1" x14ac:dyDescent="0.25">
      <c r="B22" s="32">
        <f>IF(AND(I7&lt;69),(B21/0.45),IF(AND(I7&gt;68.9,I7&lt;232),(B21/0.75),IF(AND(I7&gt;231.9),(B21/1.5))))</f>
        <v>0</v>
      </c>
      <c r="C22" s="91" t="str">
        <f>IF(AND(I7&lt;69),("rolls 30 mm x 15 meter"),IF(AND(I7&gt;68.9,I7&lt;232),("rolls 50 mm x 15 meter"),IF(AND(I7&gt;231.9),("rolls 100 mm x 15 meter"))))</f>
        <v>rolls 30 mm x 15 meter</v>
      </c>
      <c r="D22" s="92"/>
      <c r="E22" s="93"/>
      <c r="F22" s="94">
        <f>IF((I7&lt;69),B22*R5,IF(AND(I7&lt;231.9,I7&gt;68.9),B22*S5,IF(I7&gt;232,(B22*T5))))</f>
        <v>0</v>
      </c>
      <c r="G22" s="94"/>
      <c r="H22" s="95"/>
      <c r="I22" s="2"/>
    </row>
    <row r="23" spans="2:31" x14ac:dyDescent="0.2">
      <c r="B23" s="33">
        <f>B10/5</f>
        <v>0</v>
      </c>
      <c r="C23" s="61" t="s">
        <v>48</v>
      </c>
      <c r="D23" s="62"/>
      <c r="E23" s="96"/>
      <c r="F23" s="94">
        <f>B23*V6</f>
        <v>0</v>
      </c>
      <c r="G23" s="94"/>
      <c r="H23" s="95"/>
      <c r="I23" s="2"/>
      <c r="J23" s="119" t="s">
        <v>64</v>
      </c>
      <c r="K23" s="120"/>
      <c r="L23" s="120"/>
      <c r="M23" s="120"/>
      <c r="N23" s="120"/>
      <c r="O23" s="120"/>
      <c r="P23" s="121"/>
    </row>
    <row r="24" spans="2:31" ht="13.5" thickBot="1" x14ac:dyDescent="0.25">
      <c r="B24" s="58" t="s">
        <v>51</v>
      </c>
      <c r="C24" s="59"/>
      <c r="D24" s="59"/>
      <c r="E24" s="60"/>
      <c r="F24" s="67">
        <f>F22+F23</f>
        <v>0</v>
      </c>
      <c r="G24" s="67"/>
      <c r="H24" s="68"/>
      <c r="I24" s="2"/>
      <c r="J24" s="40">
        <f>B10*2</f>
        <v>0</v>
      </c>
      <c r="K24" s="51" t="s">
        <v>31</v>
      </c>
      <c r="L24" s="35"/>
      <c r="M24" s="39"/>
      <c r="N24" s="56" t="s">
        <v>58</v>
      </c>
      <c r="O24" s="56"/>
      <c r="P24" s="57"/>
    </row>
    <row r="25" spans="2:31" ht="13.5" thickBot="1" x14ac:dyDescent="0.25">
      <c r="B25" s="3"/>
      <c r="C25" s="4"/>
      <c r="H25" s="3"/>
      <c r="I25" s="2"/>
      <c r="J25" s="32">
        <f>IF(AND(I7&lt;69),(J24/0.225),IF(AND(I7&gt;68.9,I7&lt;232),(J24/0.375),IF(AND(I7&gt;231.9),(J24/0.75))))</f>
        <v>0</v>
      </c>
      <c r="K25" s="36" t="str">
        <f>IF(AND(I7&lt;69),("rolls 30 mm x 7,5 meter"),IF(AND(I7&gt;68.9,I7&lt;232),("rolls 50 mm x 7,5 meter"),IF(AND(I7&gt;231.9),("rolls 100 mm x 7,5 meter"))))</f>
        <v>rolls 30 mm x 7,5 meter</v>
      </c>
      <c r="L25" s="37"/>
      <c r="M25" s="38"/>
      <c r="N25" s="53">
        <f>IF((I7&lt;69),J25*R11,IF(AND(I7&lt;231.9,I7&gt;68.9),J25*S11,IF(I7&gt;232,(J25*T11))))</f>
        <v>0</v>
      </c>
      <c r="O25" s="54"/>
      <c r="P25" s="55"/>
    </row>
    <row r="26" spans="2:31" x14ac:dyDescent="0.2">
      <c r="B26" s="97" t="s">
        <v>62</v>
      </c>
      <c r="C26" s="98"/>
      <c r="D26" s="98"/>
      <c r="E26" s="98"/>
      <c r="F26" s="98"/>
      <c r="G26" s="98"/>
      <c r="H26" s="99"/>
      <c r="I26" s="2"/>
      <c r="J26" s="40">
        <f>IF(AND(I7&lt;69),(B10*1.348),IF(AND(I7&gt;68.9,I7&lt;232),(B10*1.126),IF(AND(I7&gt;231.9),(B10*1.111))))</f>
        <v>0</v>
      </c>
      <c r="K26" s="61" t="s">
        <v>33</v>
      </c>
      <c r="L26" s="62"/>
      <c r="M26" s="62"/>
      <c r="N26" s="62"/>
      <c r="O26" s="62"/>
      <c r="P26" s="63"/>
    </row>
    <row r="27" spans="2:31" x14ac:dyDescent="0.2">
      <c r="B27" s="31">
        <f>B10*2</f>
        <v>0</v>
      </c>
      <c r="C27" s="61" t="s">
        <v>34</v>
      </c>
      <c r="D27" s="62"/>
      <c r="E27" s="96"/>
      <c r="F27" s="56" t="s">
        <v>58</v>
      </c>
      <c r="G27" s="56"/>
      <c r="H27" s="57"/>
      <c r="I27" s="2"/>
      <c r="J27" s="32">
        <f>IF(AND(I7&lt;69),(J26/0.54),IF(AND(I7&gt;68.9,I7&lt;232),(J26/0.9),IF(AND(I7&gt;231.9),(J26/2))))</f>
        <v>0</v>
      </c>
      <c r="K27" s="36" t="str">
        <f>IF(AND(I7&lt;69),("rolls 30 mm x 20 meter"),IF(AND(I7&gt;68.9,I7&lt;232),("rolls 50 mm x 20 meter"),IF(AND(I7&gt;231.9),("rolls 100 mm x 20 meter"))))</f>
        <v>rolls 30 mm x 20 meter</v>
      </c>
      <c r="L27" s="37"/>
      <c r="M27" s="38"/>
      <c r="N27" s="53">
        <f>IF((I7&lt;69),J27*R14,IF(AND(I7&lt;231.9,I7&gt;68.9),J27*S14,IF(I7&gt;232,(J27*T14))))</f>
        <v>0</v>
      </c>
      <c r="O27" s="54"/>
      <c r="P27" s="55"/>
    </row>
    <row r="28" spans="2:31" x14ac:dyDescent="0.2">
      <c r="B28" s="32">
        <f>IF(AND(I7&lt;232),(B27/0.75),IF(AND(I7&gt;231.9),(B27/1.5)))</f>
        <v>0</v>
      </c>
      <c r="C28" s="91" t="str">
        <f>IF(AND(I7&lt;232),("rolls 50 mm x 15 meter"),IF(AND(I7&gt;231.9),("rolls 100 mm x 15 meter")))</f>
        <v>rolls 50 mm x 15 meter</v>
      </c>
      <c r="D28" s="92"/>
      <c r="E28" s="93"/>
      <c r="F28" s="94">
        <f>IF(AND(I7&lt;231.9),B28*S8,IF(I7&gt;232,(B28*T8)))</f>
        <v>0</v>
      </c>
      <c r="G28" s="94"/>
      <c r="H28" s="95"/>
      <c r="I28" s="2"/>
      <c r="J28" s="41"/>
      <c r="K28" s="30"/>
      <c r="L28" s="30"/>
      <c r="M28" s="30"/>
      <c r="N28" s="30"/>
      <c r="O28" s="30"/>
      <c r="P28" s="34"/>
    </row>
    <row r="29" spans="2:31" x14ac:dyDescent="0.2">
      <c r="B29" s="33">
        <f>B10/5</f>
        <v>0</v>
      </c>
      <c r="C29" s="61" t="s">
        <v>49</v>
      </c>
      <c r="D29" s="62"/>
      <c r="E29" s="96"/>
      <c r="F29" s="94">
        <f>B29*W6</f>
        <v>0</v>
      </c>
      <c r="G29" s="94"/>
      <c r="H29" s="95"/>
      <c r="I29" s="2"/>
      <c r="J29" s="33">
        <f>B10/5</f>
        <v>0</v>
      </c>
      <c r="K29" s="52" t="s">
        <v>48</v>
      </c>
      <c r="L29" s="23"/>
      <c r="M29" s="24"/>
      <c r="N29" s="53">
        <f>J29*V6</f>
        <v>0</v>
      </c>
      <c r="O29" s="54"/>
      <c r="P29" s="55"/>
    </row>
    <row r="30" spans="2:31" ht="13.5" thickBot="1" x14ac:dyDescent="0.25">
      <c r="B30" s="58" t="s">
        <v>51</v>
      </c>
      <c r="C30" s="59"/>
      <c r="D30" s="59"/>
      <c r="E30" s="60"/>
      <c r="F30" s="67">
        <f>F28+F29</f>
        <v>0</v>
      </c>
      <c r="G30" s="67"/>
      <c r="H30" s="68"/>
      <c r="J30" s="58" t="s">
        <v>51</v>
      </c>
      <c r="K30" s="59"/>
      <c r="L30" s="59"/>
      <c r="M30" s="60"/>
      <c r="N30" s="67">
        <f>N25+N27+N29</f>
        <v>0</v>
      </c>
      <c r="O30" s="67"/>
      <c r="P30" s="68"/>
    </row>
    <row r="31" spans="2:31" x14ac:dyDescent="0.2">
      <c r="B31" s="7"/>
      <c r="C31" s="8"/>
      <c r="D31" s="8"/>
      <c r="E31" s="8"/>
      <c r="F31" s="8"/>
      <c r="G31" s="8"/>
      <c r="H31" s="8"/>
    </row>
    <row r="32" spans="2:31" ht="12.75" customHeight="1" x14ac:dyDescent="0.2">
      <c r="B32" s="116" t="s">
        <v>52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8"/>
    </row>
    <row r="33" spans="2:16" ht="12.75" customHeight="1" x14ac:dyDescent="0.2">
      <c r="B33" s="9"/>
      <c r="C33" s="8"/>
      <c r="D33" s="8"/>
      <c r="E33" s="8"/>
      <c r="F33" s="8"/>
    </row>
    <row r="34" spans="2:16" ht="24.75" customHeight="1" x14ac:dyDescent="0.2">
      <c r="B34" s="107" t="s">
        <v>35</v>
      </c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9"/>
    </row>
    <row r="35" spans="2:16" ht="24.75" customHeight="1" x14ac:dyDescent="0.2">
      <c r="B35" s="110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2"/>
    </row>
    <row r="36" spans="2:16" ht="24.75" customHeight="1" x14ac:dyDescent="0.2">
      <c r="B36" s="113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5"/>
    </row>
    <row r="37" spans="2:16" x14ac:dyDescent="0.2">
      <c r="B37" s="10"/>
      <c r="C37" s="10"/>
      <c r="D37" s="8"/>
      <c r="E37" s="8"/>
      <c r="F37" s="8"/>
    </row>
    <row r="38" spans="2:16" x14ac:dyDescent="0.2">
      <c r="B38" s="11" t="s">
        <v>61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/>
    </row>
    <row r="39" spans="2:16" x14ac:dyDescent="0.2">
      <c r="B39" s="14" t="s">
        <v>50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15"/>
    </row>
    <row r="40" spans="2:16" x14ac:dyDescent="0.2">
      <c r="B40" s="16" t="s">
        <v>36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8"/>
    </row>
  </sheetData>
  <sheetProtection algorithmName="SHA-512" hashValue="XeavnIiX3X020EZJRmNdEmZC2AaeP9HdbQjcgcBx2E0KnE5Zd8D+WuK9InR4DHLWHTlw9kY0wkyBfZjZp2kOTQ==" saltValue="OEEfDmjdY9QYHhXjVZCtsw==" spinCount="100000" sheet="1" selectLockedCells="1"/>
  <mergeCells count="62">
    <mergeCell ref="B34:P36"/>
    <mergeCell ref="J14:P14"/>
    <mergeCell ref="N16:P16"/>
    <mergeCell ref="N25:P25"/>
    <mergeCell ref="N27:P27"/>
    <mergeCell ref="N30:P30"/>
    <mergeCell ref="B32:P32"/>
    <mergeCell ref="C16:E16"/>
    <mergeCell ref="C17:E17"/>
    <mergeCell ref="B18:E18"/>
    <mergeCell ref="B24:E24"/>
    <mergeCell ref="B14:H14"/>
    <mergeCell ref="B20:H20"/>
    <mergeCell ref="C15:E15"/>
    <mergeCell ref="C21:E21"/>
    <mergeCell ref="C27:E27"/>
    <mergeCell ref="K9:P9"/>
    <mergeCell ref="I7:J7"/>
    <mergeCell ref="I8:J8"/>
    <mergeCell ref="I9:J9"/>
    <mergeCell ref="B7:H7"/>
    <mergeCell ref="F27:H27"/>
    <mergeCell ref="F15:H15"/>
    <mergeCell ref="F16:H16"/>
    <mergeCell ref="F17:H17"/>
    <mergeCell ref="F18:H18"/>
    <mergeCell ref="B26:H26"/>
    <mergeCell ref="F21:H21"/>
    <mergeCell ref="C22:E22"/>
    <mergeCell ref="F22:H22"/>
    <mergeCell ref="C23:E23"/>
    <mergeCell ref="F23:H23"/>
    <mergeCell ref="F24:H24"/>
    <mergeCell ref="C28:E28"/>
    <mergeCell ref="F28:H28"/>
    <mergeCell ref="C29:E29"/>
    <mergeCell ref="F29:H29"/>
    <mergeCell ref="B30:E30"/>
    <mergeCell ref="F30:H30"/>
    <mergeCell ref="B4:P4"/>
    <mergeCell ref="N21:P21"/>
    <mergeCell ref="B12:H12"/>
    <mergeCell ref="J12:P12"/>
    <mergeCell ref="N15:P15"/>
    <mergeCell ref="N18:P18"/>
    <mergeCell ref="N20:P20"/>
    <mergeCell ref="B6:H6"/>
    <mergeCell ref="I6:J6"/>
    <mergeCell ref="K6:P6"/>
    <mergeCell ref="B8:H8"/>
    <mergeCell ref="B9:H9"/>
    <mergeCell ref="D10:P10"/>
    <mergeCell ref="B10:C10"/>
    <mergeCell ref="K7:P7"/>
    <mergeCell ref="K8:P8"/>
    <mergeCell ref="N29:P29"/>
    <mergeCell ref="N24:P24"/>
    <mergeCell ref="J30:M30"/>
    <mergeCell ref="J21:M21"/>
    <mergeCell ref="K17:P17"/>
    <mergeCell ref="K26:P26"/>
    <mergeCell ref="J23:P2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E44"/>
  <sheetViews>
    <sheetView zoomScale="115" zoomScaleNormal="115" workbookViewId="0">
      <selection activeCell="I8" sqref="I8:J8"/>
    </sheetView>
  </sheetViews>
  <sheetFormatPr baseColWidth="10" defaultColWidth="11.5703125" defaultRowHeight="12.75" x14ac:dyDescent="0.2"/>
  <cols>
    <col min="1" max="1" width="4.28515625" style="1" customWidth="1"/>
    <col min="2" max="2" width="8.85546875" style="1" customWidth="1"/>
    <col min="3" max="3" width="11.5703125" style="1" customWidth="1"/>
    <col min="4" max="4" width="14.28515625" style="1" customWidth="1"/>
    <col min="5" max="5" width="12.28515625" style="1" customWidth="1"/>
    <col min="6" max="8" width="5.85546875" style="1" customWidth="1"/>
    <col min="9" max="9" width="3.7109375" style="1" customWidth="1"/>
    <col min="10" max="10" width="9.28515625" style="1" customWidth="1"/>
    <col min="11" max="11" width="8" style="1" bestFit="1" customWidth="1"/>
    <col min="12" max="12" width="15.7109375" style="1" bestFit="1" customWidth="1"/>
    <col min="13" max="13" width="14.85546875" style="1" customWidth="1"/>
    <col min="14" max="16" width="7.7109375" style="1" customWidth="1"/>
    <col min="17" max="17" width="13" style="1" customWidth="1"/>
    <col min="18" max="20" width="14.85546875" style="1" customWidth="1"/>
    <col min="21" max="16384" width="11.5703125" style="1"/>
  </cols>
  <sheetData>
    <row r="1" spans="2:31" ht="9.75" customHeight="1" x14ac:dyDescent="0.2"/>
    <row r="2" spans="2:31" ht="28.5" customHeight="1" x14ac:dyDescent="0.2"/>
    <row r="3" spans="2:31" ht="28.5" customHeight="1" x14ac:dyDescent="0.2"/>
    <row r="4" spans="2:31" ht="22.5" customHeight="1" x14ac:dyDescent="0.2"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2:31" ht="18" x14ac:dyDescent="0.25">
      <c r="B5" s="127" t="s">
        <v>44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42"/>
      <c r="R5" s="19"/>
      <c r="S5" s="19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2:31" ht="13.5" thickBot="1" x14ac:dyDescent="0.25">
      <c r="K6" s="42"/>
      <c r="R6" s="6"/>
      <c r="S6" s="19" t="s">
        <v>7</v>
      </c>
      <c r="T6" s="19" t="s">
        <v>8</v>
      </c>
      <c r="U6" s="19" t="s">
        <v>9</v>
      </c>
      <c r="V6" s="19"/>
      <c r="W6" s="19" t="s">
        <v>4</v>
      </c>
      <c r="X6" s="19" t="s">
        <v>5</v>
      </c>
      <c r="Y6" s="19" t="s">
        <v>6</v>
      </c>
      <c r="Z6" s="6"/>
      <c r="AA6" s="6"/>
      <c r="AB6" s="6"/>
      <c r="AC6" s="6"/>
      <c r="AD6" s="6"/>
      <c r="AE6" s="6"/>
    </row>
    <row r="7" spans="2:31" ht="27.75" customHeight="1" thickBot="1" x14ac:dyDescent="0.25">
      <c r="B7" s="128"/>
      <c r="C7" s="129"/>
      <c r="D7" s="129"/>
      <c r="E7" s="129"/>
      <c r="F7" s="129"/>
      <c r="G7" s="129"/>
      <c r="H7" s="129"/>
      <c r="I7" s="147" t="s">
        <v>23</v>
      </c>
      <c r="J7" s="148"/>
      <c r="K7" s="129"/>
      <c r="L7" s="129"/>
      <c r="M7" s="129"/>
      <c r="N7" s="129"/>
      <c r="O7" s="129"/>
      <c r="P7" s="130"/>
      <c r="R7" s="6"/>
      <c r="S7" s="19">
        <v>13.75</v>
      </c>
      <c r="T7" s="19">
        <v>20.55</v>
      </c>
      <c r="U7" s="19">
        <v>41</v>
      </c>
      <c r="V7" s="19"/>
      <c r="W7" s="19"/>
      <c r="X7" s="19">
        <v>19</v>
      </c>
      <c r="Y7" s="19">
        <v>37.549999999999997</v>
      </c>
      <c r="Z7" s="6"/>
      <c r="AA7" s="6"/>
      <c r="AB7" s="6"/>
      <c r="AC7" s="6"/>
      <c r="AD7" s="6"/>
      <c r="AE7" s="6"/>
    </row>
    <row r="8" spans="2:31" x14ac:dyDescent="0.2">
      <c r="B8" s="136" t="s">
        <v>24</v>
      </c>
      <c r="C8" s="137"/>
      <c r="D8" s="137"/>
      <c r="E8" s="137"/>
      <c r="F8" s="137"/>
      <c r="G8" s="137"/>
      <c r="H8" s="137"/>
      <c r="I8" s="144">
        <v>0</v>
      </c>
      <c r="J8" s="144"/>
      <c r="K8" s="142" t="s">
        <v>3</v>
      </c>
      <c r="L8" s="142"/>
      <c r="M8" s="142"/>
      <c r="N8" s="142"/>
      <c r="O8" s="142"/>
      <c r="P8" s="143"/>
      <c r="R8" s="6"/>
      <c r="S8" s="19"/>
      <c r="T8" s="19"/>
      <c r="U8" s="19"/>
      <c r="V8" s="19"/>
      <c r="W8" s="19"/>
      <c r="X8" s="19"/>
      <c r="Y8" s="19"/>
      <c r="Z8" s="6"/>
      <c r="AA8" s="6"/>
      <c r="AB8" s="6"/>
      <c r="AC8" s="6"/>
      <c r="AD8" s="6"/>
      <c r="AE8" s="6"/>
    </row>
    <row r="9" spans="2:31" x14ac:dyDescent="0.2">
      <c r="B9" s="138" t="s">
        <v>43</v>
      </c>
      <c r="C9" s="139"/>
      <c r="D9" s="139"/>
      <c r="E9" s="139"/>
      <c r="F9" s="139"/>
      <c r="G9" s="139"/>
      <c r="H9" s="139"/>
      <c r="I9" s="103">
        <v>90</v>
      </c>
      <c r="J9" s="103"/>
      <c r="K9" s="89" t="s">
        <v>37</v>
      </c>
      <c r="L9" s="89"/>
      <c r="M9" s="89"/>
      <c r="N9" s="89"/>
      <c r="O9" s="89"/>
      <c r="P9" s="90"/>
      <c r="R9" s="6"/>
      <c r="S9" s="19"/>
      <c r="T9" s="19"/>
      <c r="U9" s="19"/>
      <c r="V9" s="19"/>
      <c r="W9" s="19"/>
      <c r="X9" s="19"/>
      <c r="Y9" s="19"/>
      <c r="Z9" s="6"/>
      <c r="AA9" s="6"/>
      <c r="AB9" s="6"/>
      <c r="AC9" s="6"/>
      <c r="AD9" s="6"/>
      <c r="AE9" s="6"/>
    </row>
    <row r="10" spans="2:31" x14ac:dyDescent="0.2">
      <c r="B10" s="138" t="s">
        <v>39</v>
      </c>
      <c r="C10" s="139"/>
      <c r="D10" s="139"/>
      <c r="E10" s="139"/>
      <c r="F10" s="139"/>
      <c r="G10" s="139"/>
      <c r="H10" s="139"/>
      <c r="I10" s="103">
        <v>3</v>
      </c>
      <c r="J10" s="103"/>
      <c r="K10" s="89" t="s">
        <v>54</v>
      </c>
      <c r="L10" s="89"/>
      <c r="M10" s="89"/>
      <c r="N10" s="89"/>
      <c r="O10" s="89"/>
      <c r="P10" s="90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2:31" hidden="1" x14ac:dyDescent="0.2">
      <c r="B11" s="78" t="s">
        <v>0</v>
      </c>
      <c r="C11" s="79"/>
      <c r="D11" s="79"/>
      <c r="E11" s="79"/>
      <c r="F11" s="79"/>
      <c r="G11" s="79"/>
      <c r="H11" s="79"/>
      <c r="I11" s="125">
        <f>IF(I10=2,((I8+I8*0.5)*2*3.14/(360/I9)+400)/1000,IF(I10=3,((I8*1.5+I8*0.5)*2*3.14/(360/I9)+400)/1000,IF(I10=5,((I8*2.5+I8*0.5)*2*3.14/(360/I9)+400)/1000,IF(I10=10,((I8*5+I8*0.5)*2*3.14/(360/I9)+400)/1000))))</f>
        <v>0.4</v>
      </c>
      <c r="J11" s="125"/>
      <c r="K11" s="44"/>
      <c r="L11" s="44"/>
      <c r="M11" s="45"/>
      <c r="N11" s="45"/>
      <c r="O11" s="45"/>
      <c r="P11" s="49"/>
      <c r="R11" s="6"/>
      <c r="S11" s="6"/>
      <c r="T11" s="6"/>
      <c r="U11" s="6"/>
      <c r="V11" s="6"/>
      <c r="W11" s="6" t="s">
        <v>1</v>
      </c>
      <c r="X11" s="6" t="s">
        <v>2</v>
      </c>
      <c r="Y11" s="6"/>
      <c r="Z11" s="6"/>
      <c r="AA11" s="6"/>
      <c r="AB11" s="6"/>
      <c r="AC11" s="6"/>
      <c r="AD11" s="6"/>
      <c r="AE11" s="6"/>
    </row>
    <row r="12" spans="2:31" ht="13.5" thickBot="1" x14ac:dyDescent="0.25">
      <c r="B12" s="140" t="s">
        <v>40</v>
      </c>
      <c r="C12" s="141"/>
      <c r="D12" s="141"/>
      <c r="E12" s="141"/>
      <c r="F12" s="141"/>
      <c r="G12" s="141"/>
      <c r="H12" s="141"/>
      <c r="I12" s="104">
        <v>1</v>
      </c>
      <c r="J12" s="104"/>
      <c r="K12" s="100" t="s">
        <v>38</v>
      </c>
      <c r="L12" s="100"/>
      <c r="M12" s="100"/>
      <c r="N12" s="100"/>
      <c r="O12" s="100"/>
      <c r="P12" s="101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2:31" ht="12.75" customHeight="1" thickBot="1" x14ac:dyDescent="0.25">
      <c r="B13" s="134">
        <f>I8*PI()*I11/1000*I12*1.05</f>
        <v>0</v>
      </c>
      <c r="C13" s="135"/>
      <c r="D13" s="131" t="s">
        <v>53</v>
      </c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2:31" ht="12.75" customHeight="1" thickBot="1" x14ac:dyDescent="0.25">
      <c r="B14" s="46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R14" s="6"/>
      <c r="S14" s="6"/>
      <c r="T14" s="6"/>
      <c r="U14" s="6"/>
      <c r="V14" s="6"/>
      <c r="W14" s="6">
        <v>21.75</v>
      </c>
      <c r="X14" s="6"/>
      <c r="Y14" s="6"/>
      <c r="Z14" s="6"/>
      <c r="AA14" s="6"/>
      <c r="AB14" s="6"/>
      <c r="AC14" s="6"/>
      <c r="AD14" s="6"/>
      <c r="AE14" s="6"/>
    </row>
    <row r="15" spans="2:31" ht="13.5" hidden="1" thickBot="1" x14ac:dyDescent="0.25">
      <c r="K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2:31" ht="21" thickBot="1" x14ac:dyDescent="0.35">
      <c r="B16" s="69" t="s">
        <v>46</v>
      </c>
      <c r="C16" s="70"/>
      <c r="D16" s="70"/>
      <c r="E16" s="70"/>
      <c r="F16" s="70"/>
      <c r="G16" s="70"/>
      <c r="H16" s="71"/>
      <c r="I16" s="22"/>
      <c r="J16" s="69" t="s">
        <v>47</v>
      </c>
      <c r="K16" s="70"/>
      <c r="L16" s="70"/>
      <c r="M16" s="70"/>
      <c r="N16" s="70"/>
      <c r="O16" s="70"/>
      <c r="P16" s="71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2:31" ht="13.5" thickBot="1" x14ac:dyDescent="0.25">
      <c r="J17" s="20"/>
      <c r="K17" s="20"/>
      <c r="L17" s="20"/>
      <c r="M17" s="20"/>
      <c r="N17" s="20"/>
      <c r="O17" s="20"/>
      <c r="P17" s="20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2:31" x14ac:dyDescent="0.2">
      <c r="B18" s="97" t="s">
        <v>55</v>
      </c>
      <c r="C18" s="98"/>
      <c r="D18" s="98"/>
      <c r="E18" s="98"/>
      <c r="F18" s="98"/>
      <c r="G18" s="98"/>
      <c r="H18" s="99"/>
      <c r="J18" s="97" t="s">
        <v>59</v>
      </c>
      <c r="K18" s="98"/>
      <c r="L18" s="98"/>
      <c r="M18" s="98"/>
      <c r="N18" s="98"/>
      <c r="O18" s="98"/>
      <c r="P18" s="99"/>
      <c r="R18" s="6"/>
      <c r="S18" s="28" t="s">
        <v>12</v>
      </c>
      <c r="T18" s="28" t="s">
        <v>15</v>
      </c>
      <c r="U18" s="28" t="s">
        <v>16</v>
      </c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2:31" x14ac:dyDescent="0.2">
      <c r="B19" s="40">
        <f>B13*4</f>
        <v>0</v>
      </c>
      <c r="C19" s="61" t="s">
        <v>41</v>
      </c>
      <c r="D19" s="62"/>
      <c r="E19" s="96"/>
      <c r="F19" s="56" t="s">
        <v>58</v>
      </c>
      <c r="G19" s="56"/>
      <c r="H19" s="57"/>
      <c r="I19" s="5"/>
      <c r="J19" s="40">
        <f>B13*2</f>
        <v>0</v>
      </c>
      <c r="K19" s="61" t="s">
        <v>31</v>
      </c>
      <c r="L19" s="62"/>
      <c r="M19" s="96"/>
      <c r="N19" s="56" t="s">
        <v>58</v>
      </c>
      <c r="O19" s="56"/>
      <c r="P19" s="57"/>
      <c r="R19" s="6"/>
      <c r="S19" s="29">
        <v>14</v>
      </c>
      <c r="T19" s="29">
        <v>23</v>
      </c>
      <c r="U19" s="29">
        <v>44.1</v>
      </c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2:31" x14ac:dyDescent="0.2">
      <c r="B20" s="32">
        <f>IF(AND(I8&lt;69),(B19/0.45),IF(AND(I8&gt;68.9,I8&lt;232),(B19/0.75),IF(AND(I8&gt;231.9),(B19/1.5))))</f>
        <v>0</v>
      </c>
      <c r="C20" s="91" t="str">
        <f>IF(AND(I8&lt;69),("rolls 30 mm x 15 meter"),IF(AND(I8&gt;68.9,I8&lt;232),("rolls 50 mm x 15 meter"),IF(AND(I8&gt;231.9),("rolls 100 mm x 15 meter"))))</f>
        <v>rolls 30 mm x 15 meter</v>
      </c>
      <c r="D20" s="92"/>
      <c r="E20" s="93"/>
      <c r="F20" s="94">
        <f>IF((I8&lt;69),B20*S7,IF(AND(I8&lt;231.9,I8&gt;68.9),B20*T7,IF(I8&gt;232,(B20*U7))))</f>
        <v>0</v>
      </c>
      <c r="G20" s="94"/>
      <c r="H20" s="95"/>
      <c r="I20" s="2"/>
      <c r="J20" s="32">
        <f>IF(AND(I8&lt;69),(J19/0.225),IF(AND(I8&gt;68.9,I8&lt;232),(J19/0.375),IF(AND(I8&gt;231.9),(J19/0.75))))</f>
        <v>0</v>
      </c>
      <c r="K20" s="91" t="str">
        <f>IF(AND(I8&lt;69),("rolls 30 mm x 7,5 meter"),IF(AND(I8&gt;68.9,I8&lt;232),("rolls 50 mm x 7,5 meter"),IF(AND(I8&gt;231.9),("rolls 100 mm x 7,5 meter"))))</f>
        <v>rolls 30 mm x 7,5 meter</v>
      </c>
      <c r="L20" s="92"/>
      <c r="M20" s="93"/>
      <c r="N20" s="53">
        <f>IF((I8&lt;69),J20*S19,IF(AND(I8&lt;231.9,I8&gt;68.9),J20*T19,IF(I8&gt;232,(J20*U19))))</f>
        <v>0</v>
      </c>
      <c r="O20" s="54"/>
      <c r="P20" s="55"/>
      <c r="R20" s="6"/>
      <c r="S20" s="28"/>
      <c r="T20" s="28"/>
      <c r="U20" s="28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2:31" x14ac:dyDescent="0.2">
      <c r="B21" s="33">
        <f>B13/5</f>
        <v>0</v>
      </c>
      <c r="C21" s="61" t="s">
        <v>48</v>
      </c>
      <c r="D21" s="62"/>
      <c r="E21" s="96"/>
      <c r="F21" s="94">
        <f>B21*W14</f>
        <v>0</v>
      </c>
      <c r="G21" s="94"/>
      <c r="H21" s="95"/>
      <c r="I21" s="2"/>
      <c r="J21" s="40">
        <f>B13*2</f>
        <v>0</v>
      </c>
      <c r="K21" s="61" t="s">
        <v>32</v>
      </c>
      <c r="L21" s="62"/>
      <c r="M21" s="62"/>
      <c r="N21" s="62"/>
      <c r="O21" s="62"/>
      <c r="P21" s="63"/>
      <c r="R21" s="6"/>
      <c r="S21" s="28" t="s">
        <v>17</v>
      </c>
      <c r="T21" s="28" t="s">
        <v>18</v>
      </c>
      <c r="U21" s="28" t="s">
        <v>19</v>
      </c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2:31" ht="13.5" thickBot="1" x14ac:dyDescent="0.25">
      <c r="B22" s="58" t="s">
        <v>51</v>
      </c>
      <c r="C22" s="59"/>
      <c r="D22" s="59"/>
      <c r="E22" s="60"/>
      <c r="F22" s="67">
        <f>F20+F21</f>
        <v>0</v>
      </c>
      <c r="G22" s="67"/>
      <c r="H22" s="68"/>
      <c r="I22" s="2"/>
      <c r="J22" s="32">
        <f>IF(AND(I8&lt;69),(J19/0.45),IF(AND(I8&gt;68.9,I8&lt;232),(J19/0.75),IF(AND(I8&gt;231.9),(J19/3))))</f>
        <v>0</v>
      </c>
      <c r="K22" s="91" t="str">
        <f>IF(AND(I8&lt;69),("rolls 30 mm x 15 meter"),IF(AND(I8&gt;68.9,I8&lt;232),("rolls 50 mm x 15 meter"),IF(AND(I8&gt;231.9),("rolls 100 mm x 30 meter"))))</f>
        <v>rolls 30 mm x 15 meter</v>
      </c>
      <c r="L22" s="92"/>
      <c r="M22" s="93"/>
      <c r="N22" s="53">
        <f>IF((I8&lt;69),J22*S22,IF(AND(I8&lt;231.9,I8&gt;68.9),J22*T22,IF(I8&gt;232,(J22*U22))))</f>
        <v>0</v>
      </c>
      <c r="O22" s="54"/>
      <c r="P22" s="55"/>
      <c r="R22" s="6"/>
      <c r="S22" s="29">
        <v>14.4</v>
      </c>
      <c r="T22" s="29">
        <v>23.65</v>
      </c>
      <c r="U22" s="29">
        <v>46</v>
      </c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2:31" ht="13.5" thickBot="1" x14ac:dyDescent="0.25">
      <c r="I23" s="2"/>
      <c r="J23" s="122"/>
      <c r="K23" s="123"/>
      <c r="L23" s="123"/>
      <c r="M23" s="123"/>
      <c r="N23" s="123"/>
      <c r="O23" s="123"/>
      <c r="P23" s="124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2:31" x14ac:dyDescent="0.2">
      <c r="B24" s="119" t="s">
        <v>56</v>
      </c>
      <c r="C24" s="120"/>
      <c r="D24" s="120"/>
      <c r="E24" s="120"/>
      <c r="F24" s="120"/>
      <c r="G24" s="120"/>
      <c r="H24" s="121"/>
      <c r="I24" s="2"/>
      <c r="J24" s="33">
        <f>B13/5</f>
        <v>0</v>
      </c>
      <c r="K24" s="61" t="s">
        <v>48</v>
      </c>
      <c r="L24" s="62"/>
      <c r="M24" s="96"/>
      <c r="N24" s="53">
        <f>J24*W14</f>
        <v>0</v>
      </c>
      <c r="O24" s="54"/>
      <c r="P24" s="55"/>
      <c r="R24" s="6"/>
      <c r="S24" s="28" t="s">
        <v>20</v>
      </c>
      <c r="T24" s="28" t="s">
        <v>21</v>
      </c>
      <c r="U24" s="28" t="s">
        <v>22</v>
      </c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2:31" ht="13.5" thickBot="1" x14ac:dyDescent="0.25">
      <c r="B25" s="40">
        <f>B13*3</f>
        <v>0</v>
      </c>
      <c r="C25" s="61" t="s">
        <v>41</v>
      </c>
      <c r="D25" s="62"/>
      <c r="E25" s="96"/>
      <c r="F25" s="56" t="s">
        <v>58</v>
      </c>
      <c r="G25" s="56"/>
      <c r="H25" s="57"/>
      <c r="I25" s="2"/>
      <c r="J25" s="58" t="s">
        <v>51</v>
      </c>
      <c r="K25" s="59"/>
      <c r="L25" s="59"/>
      <c r="M25" s="60"/>
      <c r="N25" s="67">
        <f>N20+N22+N24</f>
        <v>0</v>
      </c>
      <c r="O25" s="67"/>
      <c r="P25" s="68"/>
      <c r="R25" s="6"/>
      <c r="S25" s="29">
        <v>11</v>
      </c>
      <c r="T25" s="29">
        <v>17.649999999999999</v>
      </c>
      <c r="U25" s="29">
        <v>70.599999999999994</v>
      </c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2:31" ht="13.5" thickBot="1" x14ac:dyDescent="0.25">
      <c r="B26" s="32">
        <f>IF(AND(I8&lt;69),(B25/0.45),IF(AND(I8&gt;68.9,I8&lt;232),(B25/0.75),IF(AND(I8&gt;231.9),(B25/1.5))))</f>
        <v>0</v>
      </c>
      <c r="C26" s="91" t="str">
        <f>IF(AND(I8&lt;69),("rolls 30 mm x 15 meter"),IF(AND(I8&gt;68.9,I8&lt;232),("rolls 50 mm x 15 meter"),IF(AND(I8&gt;231.9),("roll 100 mm x 15 meter"))))</f>
        <v>rolls 30 mm x 15 meter</v>
      </c>
      <c r="D26" s="92"/>
      <c r="E26" s="93"/>
      <c r="F26" s="94">
        <f>IF((I8&lt;69),B26*S7,IF(AND(I8&lt;231.9,I8&gt;68.9),B26*T7,IF(I8&gt;232,(B26*U7))))</f>
        <v>0</v>
      </c>
      <c r="G26" s="94"/>
      <c r="H26" s="95"/>
      <c r="I26" s="2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2:31" x14ac:dyDescent="0.2">
      <c r="B27" s="33">
        <f>B13/5</f>
        <v>0</v>
      </c>
      <c r="C27" s="61" t="s">
        <v>48</v>
      </c>
      <c r="D27" s="62"/>
      <c r="E27" s="96"/>
      <c r="F27" s="94">
        <f>B27*W14</f>
        <v>0</v>
      </c>
      <c r="G27" s="94"/>
      <c r="H27" s="95"/>
      <c r="I27" s="2"/>
      <c r="J27" s="119" t="s">
        <v>60</v>
      </c>
      <c r="K27" s="120"/>
      <c r="L27" s="120"/>
      <c r="M27" s="120"/>
      <c r="N27" s="120"/>
      <c r="O27" s="120"/>
      <c r="P27" s="121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2:31" ht="13.5" thickBot="1" x14ac:dyDescent="0.25">
      <c r="B28" s="58" t="s">
        <v>51</v>
      </c>
      <c r="C28" s="59"/>
      <c r="D28" s="59"/>
      <c r="E28" s="60"/>
      <c r="F28" s="67">
        <f>F26+F27</f>
        <v>0</v>
      </c>
      <c r="G28" s="67"/>
      <c r="H28" s="68"/>
      <c r="I28" s="2"/>
      <c r="J28" s="40">
        <f>B13*2</f>
        <v>0</v>
      </c>
      <c r="K28" s="61" t="s">
        <v>31</v>
      </c>
      <c r="L28" s="62"/>
      <c r="M28" s="96"/>
      <c r="N28" s="56" t="s">
        <v>58</v>
      </c>
      <c r="O28" s="56"/>
      <c r="P28" s="57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2:31" ht="13.5" thickBot="1" x14ac:dyDescent="0.25">
      <c r="B29" s="3"/>
      <c r="C29" s="4"/>
      <c r="H29" s="3"/>
      <c r="I29" s="2"/>
      <c r="J29" s="32">
        <f>IF(AND(I8&lt;69),(J28/0.225),IF(AND(I8&gt;68.9,I8&lt;232),(J28/0.375),IF(AND(I8&gt;231.9),(J28/0.75))))</f>
        <v>0</v>
      </c>
      <c r="K29" s="91" t="str">
        <f>IF(AND(I8&lt;69),("rolls 30 mm x 7,5 meter"),IF(AND(I8&gt;68.9,I8&lt;232),("rolls 50 mm x 7,5 meter"),IF(AND(I8&gt;231.9),("rolls 100 mm x 7,5 meter"))))</f>
        <v>rolls 30 mm x 7,5 meter</v>
      </c>
      <c r="L29" s="92"/>
      <c r="M29" s="93"/>
      <c r="N29" s="53">
        <f>IF((I8&lt;69),J29*S19,IF(AND(I8&lt;231.9,I8&gt;68.9),J29*T19,IF(I8&gt;232,(J29*U19))))</f>
        <v>0</v>
      </c>
      <c r="O29" s="54"/>
      <c r="P29" s="55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2:31" x14ac:dyDescent="0.2">
      <c r="B30" s="97" t="s">
        <v>57</v>
      </c>
      <c r="C30" s="98"/>
      <c r="D30" s="98"/>
      <c r="E30" s="98"/>
      <c r="F30" s="98"/>
      <c r="G30" s="98"/>
      <c r="H30" s="99"/>
      <c r="I30" s="2"/>
      <c r="J30" s="40">
        <f>IF(AND(I8&lt;69),(B13*1.348),IF(AND(I8&gt;68.9,I8&lt;232),(B13*1.126),IF(AND(I8&gt;231.9),(B13*1.111))))</f>
        <v>0</v>
      </c>
      <c r="K30" s="61" t="s">
        <v>33</v>
      </c>
      <c r="L30" s="62"/>
      <c r="M30" s="62"/>
      <c r="N30" s="62"/>
      <c r="O30" s="62"/>
      <c r="P30" s="6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2:31" x14ac:dyDescent="0.2">
      <c r="B31" s="40">
        <f>B13*2</f>
        <v>0</v>
      </c>
      <c r="C31" s="61" t="s">
        <v>42</v>
      </c>
      <c r="D31" s="62"/>
      <c r="E31" s="96"/>
      <c r="F31" s="56" t="s">
        <v>58</v>
      </c>
      <c r="G31" s="56"/>
      <c r="H31" s="57"/>
      <c r="I31" s="2"/>
      <c r="J31" s="32">
        <f>IF(AND(I8&lt;69),(J30/0.54),IF(AND(I8&gt;68.9,I8&lt;232),(J30/0.9),IF(AND(I8&gt;231.9),(J30/2))))</f>
        <v>0</v>
      </c>
      <c r="K31" s="91" t="str">
        <f>IF(AND(I8&lt;69),("rolls 30 mm x 20 meter"),IF(AND(I8&gt;68.9,I8&lt;232),("rolls 50 mm x 20 meter"),IF(AND(I8&gt;231.9),("rolls 100 mm x 20 meter"))))</f>
        <v>rolls 30 mm x 20 meter</v>
      </c>
      <c r="L31" s="92"/>
      <c r="M31" s="93"/>
      <c r="N31" s="53">
        <f>IF((I8&lt;69),J31*S25,IF(AND(I8&lt;231.9,I8&gt;68.9),J31*T25,IF(I8&gt;232,(J31*U25))))</f>
        <v>0</v>
      </c>
      <c r="O31" s="54"/>
      <c r="P31" s="5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2:31" x14ac:dyDescent="0.2">
      <c r="B32" s="32">
        <f>IF(AND(I8&lt;232),(B31/0.75),IF(AND(I8&gt;231.9),(B31/1.5)))</f>
        <v>0</v>
      </c>
      <c r="C32" s="91" t="str">
        <f>IF(AND(I8&lt;232),("rolls 50 mm x 15 meter"),IF(AND(I8&gt;231.9),("rolls 100 mm x 15 meter")))</f>
        <v>rolls 50 mm x 15 meter</v>
      </c>
      <c r="D32" s="92"/>
      <c r="E32" s="93"/>
      <c r="F32" s="94">
        <f>IF(AND(I8&lt;231.9),B32*X7,IF(I8&gt;232,(B32*Y7)))</f>
        <v>0</v>
      </c>
      <c r="G32" s="94"/>
      <c r="H32" s="95"/>
      <c r="I32" s="2"/>
      <c r="J32" s="41"/>
      <c r="K32" s="30"/>
      <c r="L32" s="30"/>
      <c r="M32" s="30"/>
      <c r="N32" s="30"/>
      <c r="O32" s="30"/>
      <c r="P32" s="3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2:31" x14ac:dyDescent="0.2">
      <c r="B33" s="33">
        <f>B13/5</f>
        <v>0</v>
      </c>
      <c r="C33" s="61" t="s">
        <v>49</v>
      </c>
      <c r="D33" s="62"/>
      <c r="E33" s="96"/>
      <c r="F33" s="94">
        <f>B33*W14</f>
        <v>0</v>
      </c>
      <c r="G33" s="94"/>
      <c r="H33" s="95"/>
      <c r="I33" s="2"/>
      <c r="J33" s="33">
        <f>B13/5</f>
        <v>0</v>
      </c>
      <c r="K33" s="61" t="s">
        <v>48</v>
      </c>
      <c r="L33" s="62"/>
      <c r="M33" s="96"/>
      <c r="N33" s="53">
        <f>J33*W14</f>
        <v>0</v>
      </c>
      <c r="O33" s="54"/>
      <c r="P33" s="55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2:31" ht="12.75" customHeight="1" thickBot="1" x14ac:dyDescent="0.25">
      <c r="B34" s="58" t="s">
        <v>51</v>
      </c>
      <c r="C34" s="59"/>
      <c r="D34" s="59"/>
      <c r="E34" s="60"/>
      <c r="F34" s="67">
        <f>F32+F33</f>
        <v>0</v>
      </c>
      <c r="G34" s="67"/>
      <c r="H34" s="68"/>
      <c r="J34" s="58" t="s">
        <v>51</v>
      </c>
      <c r="K34" s="59"/>
      <c r="L34" s="59"/>
      <c r="M34" s="60"/>
      <c r="N34" s="67">
        <f>N29+N31+N33</f>
        <v>0</v>
      </c>
      <c r="O34" s="67"/>
      <c r="P34" s="68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2:31" ht="12.75" customHeight="1" x14ac:dyDescent="0.2">
      <c r="B35" s="7"/>
      <c r="C35" s="8"/>
      <c r="D35" s="8"/>
      <c r="E35" s="8"/>
      <c r="F35" s="8"/>
      <c r="G35" s="8"/>
      <c r="H35" s="8"/>
    </row>
    <row r="36" spans="2:31" ht="12.75" customHeight="1" x14ac:dyDescent="0.2">
      <c r="B36" s="116" t="s">
        <v>52</v>
      </c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8"/>
    </row>
    <row r="37" spans="2:31" ht="12.75" customHeight="1" x14ac:dyDescent="0.2">
      <c r="B37" s="9"/>
      <c r="C37" s="8"/>
      <c r="D37" s="8"/>
      <c r="E37" s="8"/>
      <c r="F37" s="8"/>
    </row>
    <row r="38" spans="2:31" ht="24.75" customHeight="1" x14ac:dyDescent="0.2">
      <c r="B38" s="126" t="s">
        <v>65</v>
      </c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</row>
    <row r="39" spans="2:31" ht="24.75" customHeight="1" x14ac:dyDescent="0.2"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</row>
    <row r="40" spans="2:31" ht="24.75" customHeight="1" x14ac:dyDescent="0.2"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</row>
    <row r="41" spans="2:31" x14ac:dyDescent="0.2">
      <c r="B41" s="47"/>
      <c r="C41" s="30"/>
      <c r="D41" s="30"/>
      <c r="E41" s="30"/>
      <c r="F41" s="48"/>
      <c r="G41" s="30"/>
      <c r="H41" s="30"/>
    </row>
    <row r="42" spans="2:31" x14ac:dyDescent="0.2">
      <c r="B42" s="11" t="s">
        <v>61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/>
      <c r="Q42" s="6"/>
      <c r="R42" s="6"/>
    </row>
    <row r="43" spans="2:31" x14ac:dyDescent="0.2">
      <c r="B43" s="14" t="s">
        <v>50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15"/>
      <c r="Q43" s="6"/>
      <c r="R43" s="6"/>
    </row>
    <row r="44" spans="2:31" x14ac:dyDescent="0.2">
      <c r="B44" s="16" t="s">
        <v>36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8"/>
      <c r="Q44" s="6"/>
      <c r="R44" s="6"/>
    </row>
  </sheetData>
  <sheetProtection algorithmName="SHA-512" hashValue="O5PoqNhZgiiU8p9ByMFGez+ikzB9svHJ+/Soe5x+CmqT65S/Gtm34LBtWBRyh6QjmxzSNQgeMkRcoz2ggQlQqQ==" saltValue="sNuLA7cIn6xP3lpGypOSGw==" spinCount="100000" sheet="1" selectLockedCells="1"/>
  <mergeCells count="76">
    <mergeCell ref="B5:P5"/>
    <mergeCell ref="B7:H7"/>
    <mergeCell ref="K7:P7"/>
    <mergeCell ref="D13:P13"/>
    <mergeCell ref="B13:C13"/>
    <mergeCell ref="B8:H8"/>
    <mergeCell ref="B9:H9"/>
    <mergeCell ref="B10:H10"/>
    <mergeCell ref="B11:H11"/>
    <mergeCell ref="B12:H12"/>
    <mergeCell ref="K8:P8"/>
    <mergeCell ref="K9:P9"/>
    <mergeCell ref="K10:P10"/>
    <mergeCell ref="K12:P12"/>
    <mergeCell ref="I7:J7"/>
    <mergeCell ref="I8:J8"/>
    <mergeCell ref="I9:J9"/>
    <mergeCell ref="I10:J10"/>
    <mergeCell ref="I11:J11"/>
    <mergeCell ref="I12:J12"/>
    <mergeCell ref="B38:P40"/>
    <mergeCell ref="B34:E34"/>
    <mergeCell ref="F34:H34"/>
    <mergeCell ref="J34:M34"/>
    <mergeCell ref="N34:P34"/>
    <mergeCell ref="B36:P36"/>
    <mergeCell ref="N31:P31"/>
    <mergeCell ref="C32:E32"/>
    <mergeCell ref="C33:E33"/>
    <mergeCell ref="F33:H33"/>
    <mergeCell ref="N33:P33"/>
    <mergeCell ref="F32:H32"/>
    <mergeCell ref="C31:E31"/>
    <mergeCell ref="F31:H31"/>
    <mergeCell ref="K31:M31"/>
    <mergeCell ref="K33:M33"/>
    <mergeCell ref="B28:E28"/>
    <mergeCell ref="F28:H28"/>
    <mergeCell ref="N28:P28"/>
    <mergeCell ref="N29:P29"/>
    <mergeCell ref="B30:H30"/>
    <mergeCell ref="K30:P30"/>
    <mergeCell ref="K28:M28"/>
    <mergeCell ref="K29:M29"/>
    <mergeCell ref="J25:M25"/>
    <mergeCell ref="N25:P25"/>
    <mergeCell ref="C26:E26"/>
    <mergeCell ref="C27:E27"/>
    <mergeCell ref="F27:H27"/>
    <mergeCell ref="C25:E25"/>
    <mergeCell ref="F25:H25"/>
    <mergeCell ref="F26:H26"/>
    <mergeCell ref="J27:P27"/>
    <mergeCell ref="K21:P21"/>
    <mergeCell ref="B22:E22"/>
    <mergeCell ref="F22:H22"/>
    <mergeCell ref="N22:P22"/>
    <mergeCell ref="B24:H24"/>
    <mergeCell ref="N24:P24"/>
    <mergeCell ref="C21:E21"/>
    <mergeCell ref="F21:H21"/>
    <mergeCell ref="K22:M22"/>
    <mergeCell ref="K24:M24"/>
    <mergeCell ref="J23:P23"/>
    <mergeCell ref="J16:P16"/>
    <mergeCell ref="B18:H18"/>
    <mergeCell ref="J18:P18"/>
    <mergeCell ref="N19:P19"/>
    <mergeCell ref="C20:E20"/>
    <mergeCell ref="N20:P20"/>
    <mergeCell ref="C19:E19"/>
    <mergeCell ref="F19:H19"/>
    <mergeCell ref="K19:M19"/>
    <mergeCell ref="K20:M20"/>
    <mergeCell ref="B16:H16"/>
    <mergeCell ref="F20:H20"/>
  </mergeCells>
  <phoneticPr fontId="0" type="noConversion"/>
  <pageMargins left="0.25" right="0.25" top="0.75" bottom="0.75" header="0.3" footer="0.3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welded joints</vt:lpstr>
      <vt:lpstr>pipe bends</vt:lpstr>
      <vt:lpstr>'pipe bends'!Druckbereich</vt:lpstr>
      <vt:lpstr>'welded joints'!Druckbereich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Klingenberg</dc:creator>
  <cp:lastModifiedBy>Jörg Klingenberg</cp:lastModifiedBy>
  <cp:lastPrinted>2020-05-05T10:15:48Z</cp:lastPrinted>
  <dcterms:created xsi:type="dcterms:W3CDTF">2001-08-13T06:43:54Z</dcterms:created>
  <dcterms:modified xsi:type="dcterms:W3CDTF">2020-05-05T11:27:56Z</dcterms:modified>
</cp:coreProperties>
</file>