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T:\4 pipes\Produkte\Korrosionsschutzbänder\Berechnungsprogramme\EN\"/>
    </mc:Choice>
  </mc:AlternateContent>
  <xr:revisionPtr revIDLastSave="0" documentId="13_ncr:1_{826EA8A5-0B11-4DB0-9EE8-1A067A058D53}" xr6:coauthVersionLast="47" xr6:coauthVersionMax="47" xr10:uidLastSave="{00000000-0000-0000-0000-000000000000}"/>
  <bookViews>
    <workbookView xWindow="-30828" yWindow="-108" windowWidth="30936" windowHeight="16776" activeTab="1" xr2:uid="{00000000-000D-0000-FFFF-FFFF00000000}"/>
    <workbookView xWindow="-30828" yWindow="-108" windowWidth="30936" windowHeight="16776" xr2:uid="{E4976270-E401-49CA-8484-C16B0205D1D7}"/>
  </bookViews>
  <sheets>
    <sheet name="welded joints" sheetId="1" r:id="rId1"/>
    <sheet name="pipe bends" sheetId="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1" i="3"/>
  <c r="C25" i="3"/>
  <c r="C19" i="3"/>
  <c r="C16" i="1" l="1"/>
  <c r="C22" i="1"/>
  <c r="C28" i="1"/>
  <c r="C34" i="1"/>
  <c r="B10" i="1" l="1"/>
  <c r="B33" i="1" s="1"/>
  <c r="B34" i="1" l="1"/>
  <c r="F34" i="1" s="1"/>
  <c r="B27" i="1"/>
  <c r="B28" i="1" s="1"/>
  <c r="F28" i="1" s="1"/>
  <c r="B23" i="1"/>
  <c r="F23" i="1" s="1"/>
  <c r="B29" i="1"/>
  <c r="F29" i="1" s="1"/>
  <c r="B21" i="1"/>
  <c r="B22" i="1" s="1"/>
  <c r="F22" i="1" s="1"/>
  <c r="F30" i="1" l="1"/>
  <c r="F24" i="1"/>
  <c r="D10" i="3"/>
  <c r="B12" i="3" l="1"/>
  <c r="B36" i="3" s="1"/>
  <c r="B37" i="3" l="1"/>
  <c r="F37" i="3" s="1"/>
  <c r="F38" i="3" s="1"/>
  <c r="B32" i="3"/>
  <c r="F32" i="3" s="1"/>
  <c r="B30" i="3"/>
  <c r="B31" i="3" s="1"/>
  <c r="F31" i="3" s="1"/>
  <c r="B24" i="3"/>
  <c r="B25" i="3" s="1"/>
  <c r="F25" i="3" s="1"/>
  <c r="B26" i="3"/>
  <c r="F26" i="3" s="1"/>
  <c r="B18" i="3"/>
  <c r="B19" i="3" s="1"/>
  <c r="F19" i="3" s="1"/>
  <c r="B20" i="3"/>
  <c r="F20" i="3" s="1"/>
  <c r="B17" i="1"/>
  <c r="F17" i="1" s="1"/>
  <c r="B15" i="1"/>
  <c r="F27" i="3" l="1"/>
  <c r="F33" i="3"/>
  <c r="F21" i="3"/>
  <c r="B16" i="1"/>
  <c r="F16" i="1" l="1"/>
  <c r="F18" i="1" s="1"/>
  <c r="F35" i="1"/>
</calcChain>
</file>

<file path=xl/sharedStrings.xml><?xml version="1.0" encoding="utf-8"?>
<sst xmlns="http://schemas.openxmlformats.org/spreadsheetml/2006/main" count="89" uniqueCount="52">
  <si>
    <t>Zu umhüllende Oberfläche in Meter:</t>
  </si>
  <si>
    <t>P16 HT 1L</t>
  </si>
  <si>
    <t>P27 1L</t>
  </si>
  <si>
    <t>mm</t>
  </si>
  <si>
    <t>M.Tape 50mm</t>
  </si>
  <si>
    <t>M.Tape 100mm</t>
  </si>
  <si>
    <t>Duo B80-C 30mm</t>
  </si>
  <si>
    <t>Duo B80-C 50mm</t>
  </si>
  <si>
    <t>Duo B80-C 100mm</t>
  </si>
  <si>
    <t>Primer HT 1L</t>
  </si>
  <si>
    <t>Primer 700-23 1L</t>
  </si>
  <si>
    <t>MonoTape 50mm</t>
  </si>
  <si>
    <t>MonoTape 100mm</t>
  </si>
  <si>
    <t>Duo40 50mm</t>
  </si>
  <si>
    <t>Duo40 30mm</t>
  </si>
  <si>
    <t>Duo40 100mm</t>
  </si>
  <si>
    <t>Primer HT</t>
  </si>
  <si>
    <t>Primer 700-23</t>
  </si>
  <si>
    <t>4 pipes GmbH, Sigmundstrasse 182, 90431 Nürnberg, tel: +49 (0) 911/81006-0</t>
  </si>
  <si>
    <t>Enter data</t>
  </si>
  <si>
    <t>Pipe OD:</t>
  </si>
  <si>
    <t>Wrapping width:</t>
  </si>
  <si>
    <t>number of connections:</t>
  </si>
  <si>
    <t>meter (standard for welded joints 0,4m)</t>
  </si>
  <si>
    <t>piece(s)</t>
  </si>
  <si>
    <t>One-tape-systems</t>
  </si>
  <si>
    <r>
      <rPr>
        <b/>
        <sz val="10"/>
        <color rgb="FFFF0000"/>
        <rFont val="Arial"/>
        <family val="2"/>
      </rPr>
      <t>DUO 40</t>
    </r>
    <r>
      <rPr>
        <b/>
        <sz val="10"/>
        <color theme="1"/>
        <rFont val="Arial"/>
        <family val="2"/>
      </rPr>
      <t xml:space="preserve">  4 layers class</t>
    </r>
    <r>
      <rPr>
        <b/>
        <sz val="10"/>
        <color rgb="FFFF0000"/>
        <rFont val="Arial"/>
        <family val="2"/>
      </rPr>
      <t xml:space="preserve"> C/50</t>
    </r>
    <r>
      <rPr>
        <b/>
        <sz val="10"/>
        <color theme="1"/>
        <rFont val="Arial"/>
        <family val="2"/>
      </rPr>
      <t xml:space="preserve"> acc. to DIN 30672 EN 12068</t>
    </r>
  </si>
  <si>
    <r>
      <t xml:space="preserve">m² One-tape-system </t>
    </r>
    <r>
      <rPr>
        <b/>
        <sz val="10"/>
        <color rgb="FFFF0000"/>
        <rFont val="Arial"/>
        <family val="2"/>
      </rPr>
      <t>DUO 40 4 pipes</t>
    </r>
  </si>
  <si>
    <t>liters primer HT</t>
  </si>
  <si>
    <t>list price</t>
  </si>
  <si>
    <t>total price</t>
  </si>
  <si>
    <r>
      <rPr>
        <b/>
        <sz val="10"/>
        <color rgb="FFFF0000"/>
        <rFont val="Arial"/>
        <family val="2"/>
      </rPr>
      <t xml:space="preserve">DUO 40 </t>
    </r>
    <r>
      <rPr>
        <b/>
        <sz val="10"/>
        <color theme="1"/>
        <rFont val="Arial"/>
        <family val="2"/>
      </rPr>
      <t>3 layers</t>
    </r>
    <r>
      <rPr>
        <b/>
        <sz val="10"/>
        <rFont val="Arial"/>
        <family val="2"/>
      </rPr>
      <t xml:space="preserve"> class </t>
    </r>
    <r>
      <rPr>
        <b/>
        <sz val="10"/>
        <color rgb="FFFF0000"/>
        <rFont val="Arial"/>
        <family val="2"/>
      </rPr>
      <t>B/50</t>
    </r>
    <r>
      <rPr>
        <b/>
        <sz val="10"/>
        <rFont val="Arial"/>
        <family val="2"/>
      </rPr>
      <t xml:space="preserve"> acc. to DIN 30672 EN 12068</t>
    </r>
  </si>
  <si>
    <r>
      <rPr>
        <b/>
        <sz val="10"/>
        <color rgb="FFFF0000"/>
        <rFont val="Arial"/>
        <family val="2"/>
      </rPr>
      <t xml:space="preserve">MonoTape 710.35 </t>
    </r>
    <r>
      <rPr>
        <b/>
        <sz val="10"/>
        <color theme="1"/>
        <rFont val="Arial"/>
        <family val="2"/>
      </rPr>
      <t>2 layers</t>
    </r>
    <r>
      <rPr>
        <b/>
        <sz val="10"/>
        <rFont val="Arial"/>
        <family val="2"/>
      </rPr>
      <t xml:space="preserve"> class </t>
    </r>
    <r>
      <rPr>
        <b/>
        <sz val="10"/>
        <color rgb="FFFF0000"/>
        <rFont val="Arial"/>
        <family val="2"/>
      </rPr>
      <t>B/30</t>
    </r>
    <r>
      <rPr>
        <b/>
        <sz val="10"/>
        <rFont val="Arial"/>
        <family val="2"/>
      </rPr>
      <t xml:space="preserve"> acc. to DIN 30672 EN 12068</t>
    </r>
  </si>
  <si>
    <r>
      <rPr>
        <b/>
        <sz val="10"/>
        <color rgb="FFFF0000"/>
        <rFont val="Arial"/>
        <family val="2"/>
      </rPr>
      <t>STOPAQ CZ tape</t>
    </r>
    <r>
      <rPr>
        <b/>
        <sz val="10"/>
        <color theme="1"/>
        <rFont val="Arial"/>
        <family val="2"/>
      </rPr>
      <t xml:space="preserve"> - 1 layer class</t>
    </r>
    <r>
      <rPr>
        <b/>
        <sz val="10"/>
        <color rgb="FFFF0000"/>
        <rFont val="Arial"/>
        <family val="2"/>
      </rPr>
      <t xml:space="preserve"> A/30</t>
    </r>
    <r>
      <rPr>
        <b/>
        <sz val="10"/>
        <color theme="1"/>
        <rFont val="Arial"/>
        <family val="2"/>
      </rPr>
      <t xml:space="preserve"> acc. to DIN 30672 EN 12068</t>
    </r>
  </si>
  <si>
    <t>For placing an order, round up to complete rolls!</t>
  </si>
  <si>
    <r>
      <rPr>
        <b/>
        <sz val="10"/>
        <color theme="1"/>
        <rFont val="Arial"/>
        <family val="2"/>
      </rPr>
      <t xml:space="preserve">Quantity calculation
for pipe bends
</t>
    </r>
    <r>
      <rPr>
        <b/>
        <sz val="10"/>
        <color rgb="FFFF0000"/>
        <rFont val="Arial"/>
        <family val="2"/>
      </rPr>
      <t>click on the picture</t>
    </r>
  </si>
  <si>
    <r>
      <t xml:space="preserve">Quantity calculation
for welded joints
</t>
    </r>
    <r>
      <rPr>
        <b/>
        <sz val="10"/>
        <color rgb="FFFF0000"/>
        <rFont val="Arial"/>
        <family val="2"/>
      </rPr>
      <t>click on the picture</t>
    </r>
  </si>
  <si>
    <r>
      <rPr>
        <b/>
        <sz val="12"/>
        <color theme="6" tint="-0.249977111117893"/>
        <rFont val="Arial"/>
        <family val="2"/>
      </rPr>
      <t>4 pipes</t>
    </r>
    <r>
      <rPr>
        <b/>
        <sz val="12"/>
        <rFont val="Arial"/>
        <family val="2"/>
      </rPr>
      <t xml:space="preserve"> calculation program of corrosion protection tapes for </t>
    </r>
    <r>
      <rPr>
        <b/>
        <sz val="12"/>
        <color rgb="FFFF0000"/>
        <rFont val="Arial"/>
        <family val="2"/>
      </rPr>
      <t>pipe bends</t>
    </r>
  </si>
  <si>
    <r>
      <rPr>
        <b/>
        <sz val="11"/>
        <color theme="6" tint="-0.249977111117893"/>
        <rFont val="Arial"/>
        <family val="2"/>
      </rPr>
      <t>4 pipes</t>
    </r>
    <r>
      <rPr>
        <b/>
        <sz val="11"/>
        <color theme="1"/>
        <rFont val="Arial"/>
        <family val="2"/>
      </rPr>
      <t xml:space="preserve"> calculation program for corrosion protection tapes for </t>
    </r>
    <r>
      <rPr>
        <b/>
        <sz val="11"/>
        <color rgb="FFFF0000"/>
        <rFont val="Arial"/>
        <family val="2"/>
      </rPr>
      <t>welded pipe joints</t>
    </r>
  </si>
  <si>
    <t>Enter bend type (2, 3, 5 or 10):</t>
  </si>
  <si>
    <t>(acc. to DIN EN 10253)</t>
  </si>
  <si>
    <t>bend angle:</t>
  </si>
  <si>
    <r>
      <t xml:space="preserve">m² One-tape-systeme </t>
    </r>
    <r>
      <rPr>
        <b/>
        <sz val="10"/>
        <color rgb="FFFF0000"/>
        <rFont val="Arial"/>
        <family val="2"/>
      </rPr>
      <t>Mono Tape 710.35</t>
    </r>
  </si>
  <si>
    <r>
      <t xml:space="preserve">m² One-tape-systeme </t>
    </r>
    <r>
      <rPr>
        <b/>
        <sz val="10"/>
        <color rgb="FFFF0000"/>
        <rFont val="Arial"/>
        <family val="2"/>
      </rPr>
      <t>STOPAQ CZ</t>
    </r>
  </si>
  <si>
    <t>degree</t>
  </si>
  <si>
    <t>Number of bends::</t>
  </si>
  <si>
    <r>
      <t xml:space="preserve">m² wrapping surface </t>
    </r>
    <r>
      <rPr>
        <b/>
        <sz val="10"/>
        <color rgb="FFFF0000"/>
        <rFont val="Arial"/>
        <family val="2"/>
      </rPr>
      <t>(calculated with 5% additional safety)</t>
    </r>
  </si>
  <si>
    <t>liters primer 700-23</t>
  </si>
  <si>
    <t>version 2.5 J. Klingenberg 21.01.2026</t>
  </si>
  <si>
    <t>Price list 2026, With release of a new price list, these prices automatically lose their validity.</t>
  </si>
  <si>
    <t>Stopaq CZ 50 mm x 10 m</t>
  </si>
  <si>
    <t>Stopaq CZ 100 mm x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</si>
</sst>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1]"/>
    <numFmt numFmtId="166" formatCode="#,##0.00\ &quot;€&quot;"/>
  </numFmts>
  <fonts count="20" x14ac:knownFonts="1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6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2" borderId="0" xfId="0" applyFont="1" applyFill="1" applyProtection="1">
      <protection hidden="1"/>
    </xf>
    <xf numFmtId="2" fontId="3" fillId="2" borderId="0" xfId="0" applyNumberFormat="1" applyFont="1" applyFill="1" applyProtection="1"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3" fillId="5" borderId="0" xfId="0" quotePrefix="1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3" fillId="5" borderId="0" xfId="0" quotePrefix="1" applyFont="1" applyFill="1" applyAlignment="1" applyProtection="1">
      <alignment vertical="center" wrapText="1"/>
      <protection hidden="1"/>
    </xf>
    <xf numFmtId="0" fontId="4" fillId="5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6" fontId="4" fillId="5" borderId="0" xfId="0" applyNumberFormat="1" applyFont="1" applyFill="1" applyProtection="1">
      <protection hidden="1"/>
    </xf>
    <xf numFmtId="164" fontId="5" fillId="4" borderId="16" xfId="0" applyNumberFormat="1" applyFont="1" applyFill="1" applyBorder="1" applyProtection="1">
      <protection hidden="1"/>
    </xf>
    <xf numFmtId="2" fontId="5" fillId="4" borderId="16" xfId="0" applyNumberFormat="1" applyFont="1" applyFill="1" applyBorder="1" applyProtection="1">
      <protection hidden="1"/>
    </xf>
    <xf numFmtId="0" fontId="3" fillId="5" borderId="0" xfId="0" quotePrefix="1" applyFont="1" applyFill="1" applyAlignment="1" applyProtection="1">
      <alignment wrapText="1"/>
      <protection hidden="1"/>
    </xf>
    <xf numFmtId="2" fontId="3" fillId="5" borderId="0" xfId="0" applyNumberFormat="1" applyFont="1" applyFill="1" applyAlignment="1" applyProtection="1">
      <alignment vertical="center"/>
      <protection hidden="1"/>
    </xf>
    <xf numFmtId="0" fontId="2" fillId="2" borderId="0" xfId="0" quotePrefix="1" applyFont="1" applyFill="1" applyAlignment="1" applyProtection="1">
      <alignment horizontal="left"/>
      <protection hidden="1"/>
    </xf>
    <xf numFmtId="165" fontId="5" fillId="5" borderId="0" xfId="0" applyNumberFormat="1" applyFont="1" applyFill="1" applyAlignment="1" applyProtection="1">
      <alignment horizontal="left" vertical="center"/>
      <protection hidden="1"/>
    </xf>
    <xf numFmtId="165" fontId="5" fillId="5" borderId="5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2" fontId="8" fillId="5" borderId="0" xfId="0" applyNumberFormat="1" applyFont="1" applyFill="1" applyAlignment="1" applyProtection="1">
      <alignment horizontal="center"/>
      <protection hidden="1"/>
    </xf>
    <xf numFmtId="0" fontId="9" fillId="5" borderId="0" xfId="0" quotePrefix="1" applyFont="1" applyFill="1" applyAlignment="1" applyProtection="1">
      <alignment horizontal="left"/>
      <protection hidden="1"/>
    </xf>
    <xf numFmtId="2" fontId="8" fillId="4" borderId="16" xfId="0" applyNumberFormat="1" applyFont="1" applyFill="1" applyBorder="1" applyProtection="1">
      <protection hidden="1"/>
    </xf>
    <xf numFmtId="164" fontId="8" fillId="4" borderId="16" xfId="0" applyNumberFormat="1" applyFont="1" applyFill="1" applyBorder="1" applyProtection="1">
      <protection hidden="1"/>
    </xf>
    <xf numFmtId="0" fontId="9" fillId="2" borderId="11" xfId="0" applyFont="1" applyFill="1" applyBorder="1" applyProtection="1">
      <protection hidden="1"/>
    </xf>
    <xf numFmtId="2" fontId="9" fillId="2" borderId="0" xfId="0" applyNumberFormat="1" applyFont="1" applyFill="1" applyProtection="1">
      <protection hidden="1"/>
    </xf>
    <xf numFmtId="0" fontId="9" fillId="2" borderId="0" xfId="0" quotePrefix="1" applyFont="1" applyFill="1" applyAlignment="1" applyProtection="1">
      <alignment horizontal="left"/>
      <protection hidden="1"/>
    </xf>
    <xf numFmtId="0" fontId="8" fillId="5" borderId="0" xfId="0" applyFont="1" applyFill="1" applyAlignment="1" applyProtection="1">
      <alignment horizontal="right"/>
      <protection hidden="1"/>
    </xf>
    <xf numFmtId="165" fontId="8" fillId="5" borderId="0" xfId="0" applyNumberFormat="1" applyFont="1" applyFill="1" applyAlignment="1" applyProtection="1">
      <alignment horizontal="left" vertical="center"/>
      <protection hidden="1"/>
    </xf>
    <xf numFmtId="0" fontId="8" fillId="2" borderId="0" xfId="0" applyFont="1" applyFill="1" applyProtection="1">
      <protection hidden="1"/>
    </xf>
    <xf numFmtId="0" fontId="9" fillId="5" borderId="0" xfId="0" quotePrefix="1" applyFont="1" applyFill="1" applyAlignment="1" applyProtection="1">
      <alignment vertical="center" wrapText="1"/>
      <protection hidden="1"/>
    </xf>
    <xf numFmtId="165" fontId="8" fillId="5" borderId="26" xfId="0" applyNumberFormat="1" applyFont="1" applyFill="1" applyBorder="1" applyAlignment="1" applyProtection="1">
      <alignment horizontal="left" vertical="center"/>
      <protection hidden="1"/>
    </xf>
    <xf numFmtId="166" fontId="8" fillId="4" borderId="17" xfId="0" applyNumberFormat="1" applyFont="1" applyFill="1" applyBorder="1" applyAlignment="1" applyProtection="1">
      <alignment horizontal="left" vertical="center"/>
      <protection hidden="1"/>
    </xf>
    <xf numFmtId="165" fontId="5" fillId="5" borderId="26" xfId="0" applyNumberFormat="1" applyFont="1" applyFill="1" applyBorder="1" applyAlignment="1" applyProtection="1">
      <alignment horizontal="left" vertical="center"/>
      <protection hidden="1"/>
    </xf>
    <xf numFmtId="166" fontId="1" fillId="4" borderId="17" xfId="0" applyNumberFormat="1" applyFont="1" applyFill="1" applyBorder="1" applyAlignment="1" applyProtection="1">
      <alignment horizontal="left" vertical="center"/>
      <protection hidden="1"/>
    </xf>
    <xf numFmtId="0" fontId="9" fillId="4" borderId="8" xfId="0" applyFont="1" applyFill="1" applyBorder="1" applyProtection="1">
      <protection hidden="1"/>
    </xf>
    <xf numFmtId="0" fontId="9" fillId="4" borderId="14" xfId="0" applyFont="1" applyFill="1" applyBorder="1" applyProtection="1">
      <protection hidden="1"/>
    </xf>
    <xf numFmtId="0" fontId="9" fillId="4" borderId="16" xfId="0" applyFont="1" applyFill="1" applyBorder="1" applyProtection="1">
      <protection hidden="1"/>
    </xf>
    <xf numFmtId="0" fontId="9" fillId="4" borderId="1" xfId="0" applyFont="1" applyFill="1" applyBorder="1" applyProtection="1">
      <protection hidden="1"/>
    </xf>
    <xf numFmtId="0" fontId="9" fillId="4" borderId="24" xfId="0" applyFont="1" applyFill="1" applyBorder="1" applyProtection="1">
      <protection hidden="1"/>
    </xf>
    <xf numFmtId="0" fontId="9" fillId="4" borderId="25" xfId="0" applyFont="1" applyFill="1" applyBorder="1" applyProtection="1">
      <protection hidden="1"/>
    </xf>
    <xf numFmtId="2" fontId="8" fillId="4" borderId="12" xfId="0" applyNumberFormat="1" applyFont="1" applyFill="1" applyBorder="1" applyProtection="1">
      <protection hidden="1"/>
    </xf>
    <xf numFmtId="0" fontId="9" fillId="4" borderId="23" xfId="0" applyFont="1" applyFill="1" applyBorder="1" applyProtection="1">
      <protection hidden="1"/>
    </xf>
    <xf numFmtId="0" fontId="9" fillId="4" borderId="17" xfId="0" applyFont="1" applyFill="1" applyBorder="1" applyProtection="1">
      <protection hidden="1"/>
    </xf>
    <xf numFmtId="0" fontId="9" fillId="4" borderId="26" xfId="0" applyFont="1" applyFill="1" applyBorder="1" applyProtection="1">
      <protection hidden="1"/>
    </xf>
    <xf numFmtId="0" fontId="9" fillId="4" borderId="36" xfId="0" applyFont="1" applyFill="1" applyBorder="1" applyProtection="1">
      <protection hidden="1"/>
    </xf>
    <xf numFmtId="0" fontId="8" fillId="4" borderId="3" xfId="0" applyFont="1" applyFill="1" applyBorder="1" applyProtection="1">
      <protection hidden="1"/>
    </xf>
    <xf numFmtId="0" fontId="8" fillId="4" borderId="2" xfId="0" applyFont="1" applyFill="1" applyBorder="1" applyProtection="1">
      <protection hidden="1"/>
    </xf>
    <xf numFmtId="0" fontId="8" fillId="4" borderId="4" xfId="0" applyFont="1" applyFill="1" applyBorder="1" applyProtection="1">
      <protection hidden="1"/>
    </xf>
    <xf numFmtId="0" fontId="8" fillId="4" borderId="3" xfId="0" quotePrefix="1" applyFont="1" applyFill="1" applyBorder="1" applyProtection="1">
      <protection hidden="1"/>
    </xf>
    <xf numFmtId="0" fontId="8" fillId="4" borderId="2" xfId="0" quotePrefix="1" applyFont="1" applyFill="1" applyBorder="1" applyProtection="1">
      <protection hidden="1"/>
    </xf>
    <xf numFmtId="0" fontId="8" fillId="4" borderId="4" xfId="0" quotePrefix="1" applyFont="1" applyFill="1" applyBorder="1" applyProtection="1">
      <protection hidden="1"/>
    </xf>
    <xf numFmtId="0" fontId="8" fillId="4" borderId="17" xfId="0" applyFont="1" applyFill="1" applyBorder="1" applyAlignment="1" applyProtection="1">
      <alignment vertical="center"/>
      <protection hidden="1"/>
    </xf>
    <xf numFmtId="0" fontId="9" fillId="4" borderId="9" xfId="0" quotePrefix="1" applyFont="1" applyFill="1" applyBorder="1" applyAlignment="1" applyProtection="1">
      <alignment horizontal="right" vertical="center" wrapText="1"/>
      <protection hidden="1"/>
    </xf>
    <xf numFmtId="0" fontId="9" fillId="4" borderId="11" xfId="0" quotePrefix="1" applyFont="1" applyFill="1" applyBorder="1" applyAlignment="1" applyProtection="1">
      <alignment horizontal="right" vertical="center" wrapText="1"/>
      <protection hidden="1"/>
    </xf>
    <xf numFmtId="0" fontId="9" fillId="4" borderId="13" xfId="0" quotePrefix="1" applyFont="1" applyFill="1" applyBorder="1" applyAlignment="1" applyProtection="1">
      <alignment horizontal="right" vertical="center" wrapText="1"/>
      <protection hidden="1"/>
    </xf>
    <xf numFmtId="0" fontId="9" fillId="2" borderId="14" xfId="0" applyFont="1" applyFill="1" applyBorder="1" applyProtection="1">
      <protection hidden="1"/>
    </xf>
    <xf numFmtId="0" fontId="9" fillId="2" borderId="9" xfId="0" applyFont="1" applyFill="1" applyBorder="1" applyProtection="1">
      <protection hidden="1"/>
    </xf>
    <xf numFmtId="0" fontId="11" fillId="2" borderId="10" xfId="0" quotePrefix="1" applyFont="1" applyFill="1" applyBorder="1" applyAlignment="1" applyProtection="1">
      <alignment horizontal="left"/>
      <protection hidden="1"/>
    </xf>
    <xf numFmtId="0" fontId="11" fillId="2" borderId="12" xfId="0" applyFont="1" applyFill="1" applyBorder="1" applyProtection="1">
      <protection hidden="1"/>
    </xf>
    <xf numFmtId="0" fontId="9" fillId="2" borderId="15" xfId="0" applyFont="1" applyFill="1" applyBorder="1" applyProtection="1">
      <protection hidden="1"/>
    </xf>
    <xf numFmtId="0" fontId="9" fillId="2" borderId="13" xfId="0" applyFont="1" applyFill="1" applyBorder="1" applyProtection="1">
      <protection hidden="1"/>
    </xf>
    <xf numFmtId="2" fontId="8" fillId="4" borderId="15" xfId="0" applyNumberFormat="1" applyFont="1" applyFill="1" applyBorder="1" applyProtection="1">
      <protection hidden="1"/>
    </xf>
    <xf numFmtId="0" fontId="8" fillId="4" borderId="23" xfId="0" applyFont="1" applyFill="1" applyBorder="1" applyAlignment="1" applyProtection="1">
      <alignment vertical="center"/>
      <protection hidden="1"/>
    </xf>
    <xf numFmtId="0" fontId="6" fillId="5" borderId="0" xfId="0" applyFont="1" applyFill="1" applyProtection="1">
      <protection hidden="1"/>
    </xf>
    <xf numFmtId="0" fontId="6" fillId="5" borderId="0" xfId="0" quotePrefix="1" applyFont="1" applyFill="1" applyAlignment="1" applyProtection="1">
      <alignment horizontal="left"/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164" fontId="6" fillId="2" borderId="0" xfId="0" applyNumberFormat="1" applyFont="1" applyFill="1" applyProtection="1">
      <protection hidden="1"/>
    </xf>
    <xf numFmtId="0" fontId="4" fillId="5" borderId="0" xfId="0" quotePrefix="1" applyFont="1" applyFill="1" applyAlignment="1" applyProtection="1">
      <alignment horizontal="left"/>
      <protection hidden="1"/>
    </xf>
    <xf numFmtId="0" fontId="12" fillId="2" borderId="0" xfId="0" quotePrefix="1" applyFont="1" applyFill="1" applyAlignment="1" applyProtection="1">
      <alignment horizontal="left"/>
      <protection hidden="1"/>
    </xf>
    <xf numFmtId="164" fontId="4" fillId="2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0" fontId="1" fillId="5" borderId="5" xfId="0" applyFont="1" applyFill="1" applyBorder="1" applyProtection="1">
      <protection hidden="1"/>
    </xf>
    <xf numFmtId="2" fontId="3" fillId="3" borderId="3" xfId="0" applyNumberFormat="1" applyFont="1" applyFill="1" applyBorder="1" applyProtection="1">
      <protection locked="0" hidden="1"/>
    </xf>
    <xf numFmtId="2" fontId="3" fillId="3" borderId="4" xfId="0" applyNumberFormat="1" applyFont="1" applyFill="1" applyBorder="1" applyProtection="1">
      <protection locked="0" hidden="1"/>
    </xf>
    <xf numFmtId="0" fontId="3" fillId="4" borderId="23" xfId="0" applyFont="1" applyFill="1" applyBorder="1" applyProtection="1">
      <protection hidden="1"/>
    </xf>
    <xf numFmtId="0" fontId="3" fillId="4" borderId="17" xfId="0" applyFont="1" applyFill="1" applyBorder="1" applyProtection="1">
      <protection hidden="1"/>
    </xf>
    <xf numFmtId="2" fontId="3" fillId="4" borderId="17" xfId="0" applyNumberFormat="1" applyFont="1" applyFill="1" applyBorder="1" applyProtection="1">
      <protection hidden="1"/>
    </xf>
    <xf numFmtId="2" fontId="1" fillId="4" borderId="35" xfId="0" applyNumberFormat="1" applyFont="1" applyFill="1" applyBorder="1" applyProtection="1">
      <protection hidden="1"/>
    </xf>
    <xf numFmtId="2" fontId="5" fillId="4" borderId="41" xfId="0" applyNumberFormat="1" applyFont="1" applyFill="1" applyBorder="1" applyProtection="1">
      <protection hidden="1"/>
    </xf>
    <xf numFmtId="165" fontId="5" fillId="5" borderId="34" xfId="0" applyNumberFormat="1" applyFont="1" applyFill="1" applyBorder="1" applyAlignment="1" applyProtection="1">
      <alignment horizontal="left" vertical="center"/>
      <protection hidden="1"/>
    </xf>
    <xf numFmtId="166" fontId="1" fillId="4" borderId="42" xfId="0" applyNumberFormat="1" applyFont="1" applyFill="1" applyBorder="1" applyAlignment="1" applyProtection="1">
      <alignment horizontal="left" vertical="center"/>
      <protection hidden="1"/>
    </xf>
    <xf numFmtId="0" fontId="3" fillId="4" borderId="9" xfId="0" quotePrefix="1" applyFont="1" applyFill="1" applyBorder="1" applyAlignment="1" applyProtection="1">
      <alignment vertical="center" wrapText="1"/>
      <protection hidden="1"/>
    </xf>
    <xf numFmtId="0" fontId="3" fillId="4" borderId="11" xfId="0" quotePrefix="1" applyFont="1" applyFill="1" applyBorder="1" applyAlignment="1" applyProtection="1">
      <alignment vertical="center" wrapText="1"/>
      <protection hidden="1"/>
    </xf>
    <xf numFmtId="0" fontId="3" fillId="4" borderId="13" xfId="0" quotePrefix="1" applyFont="1" applyFill="1" applyBorder="1" applyAlignment="1" applyProtection="1">
      <alignment vertical="center" wrapText="1"/>
      <protection hidden="1"/>
    </xf>
    <xf numFmtId="0" fontId="3" fillId="4" borderId="36" xfId="0" applyFont="1" applyFill="1" applyBorder="1" applyProtection="1">
      <protection hidden="1"/>
    </xf>
    <xf numFmtId="0" fontId="6" fillId="5" borderId="0" xfId="0" quotePrefix="1" applyFont="1" applyFill="1" applyAlignment="1" applyProtection="1">
      <alignment wrapText="1"/>
      <protection hidden="1"/>
    </xf>
    <xf numFmtId="0" fontId="4" fillId="5" borderId="0" xfId="0" quotePrefix="1" applyFont="1" applyFill="1" applyAlignment="1" applyProtection="1">
      <alignment wrapText="1"/>
      <protection hidden="1"/>
    </xf>
    <xf numFmtId="0" fontId="12" fillId="5" borderId="0" xfId="0" applyFont="1" applyFill="1" applyProtection="1">
      <protection hidden="1"/>
    </xf>
    <xf numFmtId="0" fontId="12" fillId="5" borderId="0" xfId="0" applyFont="1" applyFill="1" applyAlignment="1" applyProtection="1">
      <alignment horizontal="right"/>
      <protection hidden="1"/>
    </xf>
    <xf numFmtId="165" fontId="12" fillId="5" borderId="0" xfId="0" applyNumberFormat="1" applyFont="1" applyFill="1" applyAlignment="1" applyProtection="1">
      <alignment vertical="center"/>
      <protection hidden="1"/>
    </xf>
    <xf numFmtId="165" fontId="12" fillId="5" borderId="0" xfId="0" applyNumberFormat="1" applyFont="1" applyFill="1" applyAlignment="1" applyProtection="1">
      <alignment horizontal="left" vertical="center"/>
      <protection hidden="1"/>
    </xf>
    <xf numFmtId="0" fontId="8" fillId="4" borderId="3" xfId="0" quotePrefix="1" applyFont="1" applyFill="1" applyBorder="1" applyAlignment="1" applyProtection="1">
      <alignment horizontal="left" vertical="center"/>
      <protection hidden="1"/>
    </xf>
    <xf numFmtId="0" fontId="8" fillId="4" borderId="2" xfId="0" quotePrefix="1" applyFont="1" applyFill="1" applyBorder="1" applyAlignment="1" applyProtection="1">
      <alignment horizontal="left" vertical="center"/>
      <protection hidden="1"/>
    </xf>
    <xf numFmtId="0" fontId="8" fillId="4" borderId="4" xfId="0" quotePrefix="1" applyFont="1" applyFill="1" applyBorder="1" applyAlignment="1" applyProtection="1">
      <alignment horizontal="left" vertical="center"/>
      <protection hidden="1"/>
    </xf>
    <xf numFmtId="0" fontId="3" fillId="4" borderId="33" xfId="0" quotePrefix="1" applyFont="1" applyFill="1" applyBorder="1" applyAlignment="1" applyProtection="1">
      <alignment horizontal="left" vertical="center"/>
      <protection hidden="1"/>
    </xf>
    <xf numFmtId="0" fontId="3" fillId="4" borderId="33" xfId="0" applyFont="1" applyFill="1" applyBorder="1" applyAlignment="1" applyProtection="1">
      <alignment horizontal="left" vertical="center"/>
      <protection hidden="1"/>
    </xf>
    <xf numFmtId="0" fontId="3" fillId="4" borderId="27" xfId="0" quotePrefix="1" applyFont="1" applyFill="1" applyBorder="1" applyAlignment="1" applyProtection="1">
      <alignment horizontal="left" vertical="center"/>
      <protection hidden="1"/>
    </xf>
    <xf numFmtId="2" fontId="8" fillId="4" borderId="22" xfId="0" applyNumberFormat="1" applyFont="1" applyFill="1" applyBorder="1" applyProtection="1">
      <protection hidden="1"/>
    </xf>
    <xf numFmtId="2" fontId="1" fillId="4" borderId="16" xfId="0" applyNumberFormat="1" applyFont="1" applyFill="1" applyBorder="1" applyProtection="1">
      <protection hidden="1"/>
    </xf>
    <xf numFmtId="0" fontId="8" fillId="5" borderId="27" xfId="0" applyFont="1" applyFill="1" applyBorder="1" applyAlignment="1" applyProtection="1">
      <alignment horizontal="right"/>
      <protection hidden="1"/>
    </xf>
    <xf numFmtId="0" fontId="8" fillId="5" borderId="28" xfId="0" applyFont="1" applyFill="1" applyBorder="1" applyAlignment="1" applyProtection="1">
      <alignment horizontal="right"/>
      <protection hidden="1"/>
    </xf>
    <xf numFmtId="0" fontId="8" fillId="5" borderId="29" xfId="0" applyFont="1" applyFill="1" applyBorder="1" applyAlignment="1" applyProtection="1">
      <alignment horizontal="right"/>
      <protection hidden="1"/>
    </xf>
    <xf numFmtId="0" fontId="9" fillId="4" borderId="30" xfId="0" applyFont="1" applyFill="1" applyBorder="1" applyAlignment="1" applyProtection="1">
      <alignment horizontal="left"/>
      <protection hidden="1"/>
    </xf>
    <xf numFmtId="0" fontId="9" fillId="4" borderId="37" xfId="0" applyFont="1" applyFill="1" applyBorder="1" applyAlignment="1" applyProtection="1">
      <alignment horizontal="left"/>
      <protection hidden="1"/>
    </xf>
    <xf numFmtId="0" fontId="1" fillId="4" borderId="3" xfId="0" quotePrefix="1" applyFont="1" applyFill="1" applyBorder="1" applyAlignment="1" applyProtection="1">
      <alignment horizontal="left"/>
      <protection hidden="1"/>
    </xf>
    <xf numFmtId="0" fontId="1" fillId="4" borderId="2" xfId="0" quotePrefix="1" applyFont="1" applyFill="1" applyBorder="1" applyAlignment="1" applyProtection="1">
      <alignment horizontal="left"/>
      <protection hidden="1"/>
    </xf>
    <xf numFmtId="0" fontId="1" fillId="4" borderId="4" xfId="0" quotePrefix="1" applyFont="1" applyFill="1" applyBorder="1" applyAlignment="1" applyProtection="1">
      <alignment horizontal="left"/>
      <protection hidden="1"/>
    </xf>
    <xf numFmtId="0" fontId="8" fillId="4" borderId="8" xfId="0" quotePrefix="1" applyFont="1" applyFill="1" applyBorder="1" applyAlignment="1" applyProtection="1">
      <alignment horizontal="center" vertical="center" wrapText="1"/>
      <protection hidden="1"/>
    </xf>
    <xf numFmtId="0" fontId="9" fillId="4" borderId="14" xfId="0" quotePrefix="1" applyFont="1" applyFill="1" applyBorder="1" applyAlignment="1" applyProtection="1">
      <alignment horizontal="center" vertical="center" wrapText="1"/>
      <protection hidden="1"/>
    </xf>
    <xf numFmtId="0" fontId="9" fillId="4" borderId="10" xfId="0" quotePrefix="1" applyFont="1" applyFill="1" applyBorder="1" applyAlignment="1" applyProtection="1">
      <alignment horizontal="center" vertical="center" wrapText="1"/>
      <protection hidden="1"/>
    </xf>
    <xf numFmtId="0" fontId="9" fillId="4" borderId="0" xfId="0" quotePrefix="1" applyFont="1" applyFill="1" applyAlignment="1" applyProtection="1">
      <alignment horizontal="center" vertical="center" wrapText="1"/>
      <protection hidden="1"/>
    </xf>
    <xf numFmtId="0" fontId="9" fillId="4" borderId="12" xfId="0" quotePrefix="1" applyFont="1" applyFill="1" applyBorder="1" applyAlignment="1" applyProtection="1">
      <alignment horizontal="center" vertical="center" wrapText="1"/>
      <protection hidden="1"/>
    </xf>
    <xf numFmtId="0" fontId="9" fillId="4" borderId="15" xfId="0" quotePrefix="1" applyFont="1" applyFill="1" applyBorder="1" applyAlignment="1" applyProtection="1">
      <alignment horizontal="center" vertical="center" wrapText="1"/>
      <protection hidden="1"/>
    </xf>
    <xf numFmtId="0" fontId="8" fillId="2" borderId="30" xfId="0" applyFont="1" applyFill="1" applyBorder="1" applyAlignment="1" applyProtection="1">
      <alignment horizontal="center"/>
      <protection hidden="1"/>
    </xf>
    <xf numFmtId="0" fontId="8" fillId="2" borderId="31" xfId="0" applyFont="1" applyFill="1" applyBorder="1" applyAlignment="1" applyProtection="1">
      <alignment horizontal="center"/>
      <protection hidden="1"/>
    </xf>
    <xf numFmtId="0" fontId="8" fillId="2" borderId="32" xfId="0" applyFont="1" applyFill="1" applyBorder="1" applyAlignment="1" applyProtection="1">
      <alignment horizontal="center"/>
      <protection hidden="1"/>
    </xf>
    <xf numFmtId="0" fontId="8" fillId="2" borderId="8" xfId="0" applyFont="1" applyFill="1" applyBorder="1" applyAlignment="1" applyProtection="1">
      <alignment horizontal="center"/>
      <protection hidden="1"/>
    </xf>
    <xf numFmtId="0" fontId="8" fillId="2" borderId="14" xfId="0" applyFont="1" applyFill="1" applyBorder="1" applyAlignment="1" applyProtection="1">
      <alignment horizontal="center"/>
      <protection hidden="1"/>
    </xf>
    <xf numFmtId="0" fontId="8" fillId="2" borderId="21" xfId="0" applyFont="1" applyFill="1" applyBorder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20" xfId="0" applyFont="1" applyFill="1" applyBorder="1" applyAlignment="1" applyProtection="1">
      <alignment horizontal="center" vertical="center"/>
      <protection hidden="1"/>
    </xf>
    <xf numFmtId="0" fontId="14" fillId="2" borderId="18" xfId="0" applyFont="1" applyFill="1" applyBorder="1" applyAlignment="1" applyProtection="1">
      <alignment horizontal="center" wrapText="1"/>
      <protection hidden="1"/>
    </xf>
    <xf numFmtId="0" fontId="14" fillId="2" borderId="19" xfId="0" applyFont="1" applyFill="1" applyBorder="1" applyAlignment="1" applyProtection="1">
      <alignment horizontal="center" wrapText="1"/>
      <protection hidden="1"/>
    </xf>
    <xf numFmtId="0" fontId="14" fillId="2" borderId="20" xfId="0" applyFont="1" applyFill="1" applyBorder="1" applyAlignment="1" applyProtection="1">
      <alignment horizontal="center" wrapText="1"/>
      <protection hidden="1"/>
    </xf>
    <xf numFmtId="0" fontId="8" fillId="4" borderId="18" xfId="0" quotePrefix="1" applyFont="1" applyFill="1" applyBorder="1" applyAlignment="1" applyProtection="1">
      <alignment horizontal="left"/>
      <protection hidden="1"/>
    </xf>
    <xf numFmtId="0" fontId="8" fillId="4" borderId="19" xfId="0" quotePrefix="1" applyFont="1" applyFill="1" applyBorder="1" applyAlignment="1" applyProtection="1">
      <alignment horizontal="left"/>
      <protection hidden="1"/>
    </xf>
    <xf numFmtId="0" fontId="8" fillId="4" borderId="20" xfId="0" quotePrefix="1" applyFont="1" applyFill="1" applyBorder="1" applyAlignment="1" applyProtection="1">
      <alignment horizontal="left"/>
      <protection hidden="1"/>
    </xf>
    <xf numFmtId="2" fontId="7" fillId="5" borderId="18" xfId="0" applyNumberFormat="1" applyFont="1" applyFill="1" applyBorder="1" applyAlignment="1" applyProtection="1">
      <alignment horizontal="center"/>
      <protection hidden="1"/>
    </xf>
    <xf numFmtId="2" fontId="10" fillId="5" borderId="19" xfId="0" applyNumberFormat="1" applyFont="1" applyFill="1" applyBorder="1" applyAlignment="1" applyProtection="1">
      <alignment horizontal="center"/>
      <protection hidden="1"/>
    </xf>
    <xf numFmtId="2" fontId="10" fillId="5" borderId="20" xfId="0" applyNumberFormat="1" applyFont="1" applyFill="1" applyBorder="1" applyAlignment="1" applyProtection="1">
      <alignment horizontal="center"/>
      <protection hidden="1"/>
    </xf>
    <xf numFmtId="0" fontId="9" fillId="3" borderId="39" xfId="0" applyFont="1" applyFill="1" applyBorder="1" applyAlignment="1" applyProtection="1">
      <alignment horizontal="center"/>
      <protection locked="0" hidden="1"/>
    </xf>
    <xf numFmtId="0" fontId="9" fillId="3" borderId="37" xfId="0" applyFont="1" applyFill="1" applyBorder="1" applyAlignment="1" applyProtection="1">
      <alignment horizontal="center"/>
      <protection locked="0" hidden="1"/>
    </xf>
    <xf numFmtId="0" fontId="9" fillId="3" borderId="3" xfId="0" applyFont="1" applyFill="1" applyBorder="1" applyAlignment="1" applyProtection="1">
      <alignment horizontal="center"/>
      <protection locked="0" hidden="1"/>
    </xf>
    <xf numFmtId="0" fontId="9" fillId="3" borderId="4" xfId="0" applyFont="1" applyFill="1" applyBorder="1" applyAlignment="1" applyProtection="1">
      <alignment horizontal="center"/>
      <protection locked="0" hidden="1"/>
    </xf>
    <xf numFmtId="0" fontId="9" fillId="3" borderId="40" xfId="0" applyFont="1" applyFill="1" applyBorder="1" applyAlignment="1" applyProtection="1">
      <alignment horizontal="center"/>
      <protection locked="0" hidden="1"/>
    </xf>
    <xf numFmtId="0" fontId="9" fillId="3" borderId="29" xfId="0" applyFont="1" applyFill="1" applyBorder="1" applyAlignment="1" applyProtection="1">
      <alignment horizontal="center"/>
      <protection locked="0" hidden="1"/>
    </xf>
    <xf numFmtId="0" fontId="7" fillId="6" borderId="38" xfId="0" applyFont="1" applyFill="1" applyBorder="1" applyAlignment="1" applyProtection="1">
      <alignment horizontal="center"/>
      <protection hidden="1"/>
    </xf>
    <xf numFmtId="0" fontId="7" fillId="6" borderId="20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1" fillId="4" borderId="3" xfId="0" quotePrefix="1" applyFont="1" applyFill="1" applyBorder="1" applyAlignment="1" applyProtection="1">
      <alignment horizontal="left" vertical="center"/>
      <protection hidden="1"/>
    </xf>
    <xf numFmtId="0" fontId="1" fillId="4" borderId="2" xfId="0" quotePrefix="1" applyFont="1" applyFill="1" applyBorder="1" applyAlignment="1" applyProtection="1">
      <alignment horizontal="left" vertical="center"/>
      <protection hidden="1"/>
    </xf>
    <xf numFmtId="0" fontId="1" fillId="4" borderId="4" xfId="0" quotePrefix="1" applyFont="1" applyFill="1" applyBorder="1" applyAlignment="1" applyProtection="1">
      <alignment horizontal="left" vertical="center"/>
      <protection hidden="1"/>
    </xf>
    <xf numFmtId="0" fontId="3" fillId="3" borderId="40" xfId="0" applyFont="1" applyFill="1" applyBorder="1" applyAlignment="1" applyProtection="1">
      <alignment horizontal="center"/>
      <protection locked="0" hidden="1"/>
    </xf>
    <xf numFmtId="0" fontId="3" fillId="3" borderId="29" xfId="0" applyFont="1" applyFill="1" applyBorder="1" applyAlignment="1" applyProtection="1">
      <alignment horizontal="center"/>
      <protection locked="0" hidden="1"/>
    </xf>
    <xf numFmtId="0" fontId="15" fillId="2" borderId="18" xfId="0" applyFont="1" applyFill="1" applyBorder="1" applyAlignment="1" applyProtection="1">
      <alignment horizontal="center" vertical="center" wrapText="1"/>
      <protection hidden="1"/>
    </xf>
    <xf numFmtId="0" fontId="15" fillId="2" borderId="19" xfId="0" applyFont="1" applyFill="1" applyBorder="1" applyAlignment="1" applyProtection="1">
      <alignment horizontal="center" vertical="center" wrapText="1"/>
      <protection hidden="1"/>
    </xf>
    <xf numFmtId="0" fontId="15" fillId="2" borderId="20" xfId="0" applyFont="1" applyFill="1" applyBorder="1" applyAlignment="1" applyProtection="1">
      <alignment horizontal="center" vertical="center" wrapText="1"/>
      <protection hidden="1"/>
    </xf>
    <xf numFmtId="0" fontId="3" fillId="3" borderId="39" xfId="0" applyFont="1" applyFill="1" applyBorder="1" applyAlignment="1" applyProtection="1">
      <alignment horizontal="center"/>
      <protection locked="0" hidden="1"/>
    </xf>
    <xf numFmtId="0" fontId="3" fillId="3" borderId="37" xfId="0" applyFont="1" applyFill="1" applyBorder="1" applyAlignment="1" applyProtection="1">
      <alignment horizontal="center"/>
      <protection locked="0" hidden="1"/>
    </xf>
    <xf numFmtId="0" fontId="3" fillId="3" borderId="3" xfId="0" applyFont="1" applyFill="1" applyBorder="1" applyAlignment="1" applyProtection="1">
      <alignment horizontal="center"/>
      <protection locked="0" hidden="1"/>
    </xf>
    <xf numFmtId="0" fontId="3" fillId="3" borderId="4" xfId="0" applyFont="1" applyFill="1" applyBorder="1" applyAlignment="1" applyProtection="1">
      <alignment horizontal="center"/>
      <protection locked="0"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9" fillId="4" borderId="30" xfId="0" applyFont="1" applyFill="1" applyBorder="1" applyAlignment="1" applyProtection="1">
      <alignment horizontal="left" vertical="center"/>
      <protection hidden="1"/>
    </xf>
    <xf numFmtId="0" fontId="9" fillId="4" borderId="37" xfId="0" applyFont="1" applyFill="1" applyBorder="1" applyAlignment="1" applyProtection="1">
      <alignment horizontal="left" vertical="center"/>
      <protection hidden="1"/>
    </xf>
    <xf numFmtId="0" fontId="3" fillId="4" borderId="33" xfId="0" quotePrefix="1" applyFont="1" applyFill="1" applyBorder="1" applyAlignment="1" applyProtection="1">
      <alignment horizontal="left" vertical="center"/>
      <protection hidden="1"/>
    </xf>
    <xf numFmtId="0" fontId="3" fillId="4" borderId="4" xfId="0" quotePrefix="1" applyFont="1" applyFill="1" applyBorder="1" applyAlignment="1" applyProtection="1">
      <alignment horizontal="left" vertical="center"/>
      <protection hidden="1"/>
    </xf>
    <xf numFmtId="2" fontId="1" fillId="4" borderId="18" xfId="0" applyNumberFormat="1" applyFont="1" applyFill="1" applyBorder="1" applyAlignment="1" applyProtection="1">
      <alignment horizontal="center" vertical="center"/>
      <protection hidden="1"/>
    </xf>
    <xf numFmtId="2" fontId="1" fillId="4" borderId="20" xfId="0" applyNumberFormat="1" applyFont="1" applyFill="1" applyBorder="1" applyAlignment="1" applyProtection="1">
      <alignment horizontal="center" vertical="center"/>
      <protection hidden="1"/>
    </xf>
    <xf numFmtId="0" fontId="1" fillId="4" borderId="6" xfId="0" quotePrefix="1" applyFont="1" applyFill="1" applyBorder="1" applyAlignment="1" applyProtection="1">
      <alignment horizontal="left" vertical="center"/>
      <protection hidden="1"/>
    </xf>
    <xf numFmtId="0" fontId="1" fillId="4" borderId="5" xfId="0" quotePrefix="1" applyFont="1" applyFill="1" applyBorder="1" applyAlignment="1" applyProtection="1">
      <alignment horizontal="left" vertical="center"/>
      <protection hidden="1"/>
    </xf>
    <xf numFmtId="0" fontId="1" fillId="4" borderId="7" xfId="0" quotePrefix="1" applyFont="1" applyFill="1" applyBorder="1" applyAlignment="1" applyProtection="1">
      <alignment horizontal="left" vertical="center"/>
      <protection hidden="1"/>
    </xf>
    <xf numFmtId="0" fontId="3" fillId="5" borderId="0" xfId="0" applyFont="1" applyFill="1" applyProtection="1">
      <protection hidden="1"/>
    </xf>
    <xf numFmtId="0" fontId="13" fillId="2" borderId="8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ogen!I8"/><Relationship Id="rId2" Type="http://schemas.openxmlformats.org/officeDocument/2006/relationships/image" Target="../media/image1.emf"/><Relationship Id="rId1" Type="http://schemas.openxmlformats.org/officeDocument/2006/relationships/hyperlink" Target="https://4pipes.de/korrschutzbaender.htm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4pipes.de/www_GB_2019_NEU/index-gb.htm" TargetMode="Externa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4pipes.de/korrschutzbaender.htm" TargetMode="External"/><Relationship Id="rId2" Type="http://schemas.openxmlformats.org/officeDocument/2006/relationships/image" Target="../media/image1.emf"/><Relationship Id="rId1" Type="http://schemas.openxmlformats.org/officeDocument/2006/relationships/hyperlink" Target="#Schwei&#223;naht!I7"/><Relationship Id="rId6" Type="http://schemas.openxmlformats.org/officeDocument/2006/relationships/image" Target="../media/image4.png"/><Relationship Id="rId5" Type="http://schemas.openxmlformats.org/officeDocument/2006/relationships/hyperlink" Target="https://www.4pipes.de/www_GB_2019_NEU/index-gb.htm" TargetMode="Externa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64425</xdr:rowOff>
    </xdr:from>
    <xdr:to>
      <xdr:col>4</xdr:col>
      <xdr:colOff>758688</xdr:colOff>
      <xdr:row>2</xdr:row>
      <xdr:rowOff>408669</xdr:rowOff>
    </xdr:to>
    <xdr:pic>
      <xdr:nvPicPr>
        <xdr:cNvPr id="8" name="Graf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4663" y="64425"/>
          <a:ext cx="1429578" cy="1023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28161</xdr:rowOff>
    </xdr:from>
    <xdr:to>
      <xdr:col>5</xdr:col>
      <xdr:colOff>603820</xdr:colOff>
      <xdr:row>40</xdr:row>
      <xdr:rowOff>140805</xdr:rowOff>
    </xdr:to>
    <xdr:pic>
      <xdr:nvPicPr>
        <xdr:cNvPr id="10" name="Grafi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790" y="6811618"/>
          <a:ext cx="603820" cy="443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121921</xdr:colOff>
      <xdr:row>0</xdr:row>
      <xdr:rowOff>22860</xdr:rowOff>
    </xdr:from>
    <xdr:to>
      <xdr:col>5</xdr:col>
      <xdr:colOff>1981201</xdr:colOff>
      <xdr:row>2</xdr:row>
      <xdr:rowOff>470607</xdr:rowOff>
    </xdr:to>
    <xdr:pic>
      <xdr:nvPicPr>
        <xdr:cNvPr id="3" name="Grafik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A616AC-1C11-4A14-0FED-407C86274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1" y="22860"/>
          <a:ext cx="1859280" cy="1118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8282</xdr:colOff>
      <xdr:row>41</xdr:row>
      <xdr:rowOff>24848</xdr:rowOff>
    </xdr:from>
    <xdr:to>
      <xdr:col>5</xdr:col>
      <xdr:colOff>667755</xdr:colOff>
      <xdr:row>43</xdr:row>
      <xdr:rowOff>165652</xdr:rowOff>
    </xdr:to>
    <xdr:pic>
      <xdr:nvPicPr>
        <xdr:cNvPr id="11" name="Grafi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CB2BB-BCBB-4B05-8D6A-32599490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1152" y="7114761"/>
          <a:ext cx="659473" cy="47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602086</xdr:colOff>
      <xdr:row>2</xdr:row>
      <xdr:rowOff>430696</xdr:rowOff>
    </xdr:to>
    <xdr:pic>
      <xdr:nvPicPr>
        <xdr:cNvPr id="3" name="Grafi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1F9AB-FB05-4024-877C-FE681175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13" y="173935"/>
          <a:ext cx="1272977" cy="93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26505</xdr:colOff>
      <xdr:row>0</xdr:row>
      <xdr:rowOff>19878</xdr:rowOff>
    </xdr:from>
    <xdr:to>
      <xdr:col>5</xdr:col>
      <xdr:colOff>1885785</xdr:colOff>
      <xdr:row>2</xdr:row>
      <xdr:rowOff>467625</xdr:rowOff>
    </xdr:to>
    <xdr:pic>
      <xdr:nvPicPr>
        <xdr:cNvPr id="4" name="Grafi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477C9D-33BD-43BB-8A76-C8DB97F8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4835" y="19878"/>
          <a:ext cx="1859280" cy="1116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opLeftCell="A7" zoomScale="115" zoomScaleNormal="115" workbookViewId="0">
      <selection activeCell="B1" sqref="B1:F45"/>
    </sheetView>
    <sheetView tabSelected="1" workbookViewId="1">
      <selection activeCell="D7" sqref="D7:E7"/>
    </sheetView>
  </sheetViews>
  <sheetFormatPr baseColWidth="10" defaultColWidth="11.5546875" defaultRowHeight="13.2" x14ac:dyDescent="0.25"/>
  <cols>
    <col min="1" max="1" width="5.6640625" style="18" customWidth="1"/>
    <col min="2" max="2" width="11.6640625" style="18" customWidth="1"/>
    <col min="3" max="3" width="13.109375" style="18" customWidth="1"/>
    <col min="4" max="4" width="10" style="18" customWidth="1"/>
    <col min="5" max="5" width="12.33203125" style="18" customWidth="1"/>
    <col min="6" max="6" width="37.109375" style="18" customWidth="1"/>
    <col min="7" max="7" width="5.5546875" style="18" customWidth="1"/>
    <col min="8" max="11" width="15.88671875" style="18" customWidth="1"/>
    <col min="12" max="13" width="13.109375" style="18" customWidth="1"/>
    <col min="14" max="16" width="5.5546875" style="18" customWidth="1"/>
    <col min="17" max="18" width="14.109375" style="18" customWidth="1"/>
    <col min="19" max="19" width="12.88671875" style="18" bestFit="1" customWidth="1"/>
    <col min="20" max="20" width="16.88671875" style="18" bestFit="1" customWidth="1"/>
    <col min="21" max="25" width="13.33203125" style="18" customWidth="1"/>
    <col min="26" max="16384" width="11.5546875" style="18"/>
  </cols>
  <sheetData>
    <row r="1" spans="2:26" ht="13.5" customHeight="1" x14ac:dyDescent="0.25"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2:26" ht="39.75" customHeight="1" x14ac:dyDescent="0.25">
      <c r="G2" s="4"/>
      <c r="H2" s="4"/>
      <c r="I2" s="4"/>
      <c r="J2" s="8"/>
      <c r="K2" s="8"/>
      <c r="L2" s="8"/>
      <c r="M2" s="8"/>
      <c r="N2" s="8"/>
      <c r="O2" s="8"/>
      <c r="P2" s="64"/>
      <c r="Q2" s="64"/>
      <c r="R2" s="64"/>
      <c r="S2" s="64"/>
      <c r="T2" s="64"/>
      <c r="U2" s="64"/>
      <c r="V2" s="64"/>
      <c r="W2" s="64"/>
      <c r="X2" s="9"/>
      <c r="Y2" s="9"/>
      <c r="Z2" s="9"/>
    </row>
    <row r="3" spans="2:26" ht="39.75" customHeight="1" thickBot="1" x14ac:dyDescent="0.3">
      <c r="G3" s="4"/>
      <c r="H3" s="4"/>
      <c r="I3" s="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4"/>
      <c r="V3" s="64"/>
      <c r="W3" s="64"/>
      <c r="X3" s="9"/>
      <c r="Y3" s="9"/>
      <c r="Z3" s="9"/>
    </row>
    <row r="4" spans="2:26" ht="18" customHeight="1" thickBot="1" x14ac:dyDescent="0.3">
      <c r="B4" s="123" t="s">
        <v>38</v>
      </c>
      <c r="C4" s="124"/>
      <c r="D4" s="124"/>
      <c r="E4" s="124"/>
      <c r="F4" s="125"/>
      <c r="G4" s="4"/>
      <c r="H4" s="8" t="s">
        <v>6</v>
      </c>
      <c r="I4" s="8" t="s">
        <v>7</v>
      </c>
      <c r="J4" s="8" t="s">
        <v>8</v>
      </c>
      <c r="K4" s="8"/>
      <c r="L4" s="8"/>
      <c r="M4" s="8"/>
      <c r="N4" s="8"/>
      <c r="O4" s="8"/>
      <c r="P4" s="8"/>
      <c r="Q4" s="8"/>
      <c r="R4" s="8"/>
      <c r="S4" s="8"/>
      <c r="T4" s="8"/>
      <c r="U4" s="64"/>
      <c r="V4" s="9"/>
      <c r="W4" s="9"/>
      <c r="X4" s="9"/>
      <c r="Y4" s="9"/>
      <c r="Z4" s="9"/>
    </row>
    <row r="5" spans="2:26" ht="13.8" thickBot="1" x14ac:dyDescent="0.3">
      <c r="G5" s="4"/>
      <c r="H5" s="10">
        <v>21.45</v>
      </c>
      <c r="I5" s="10">
        <v>32</v>
      </c>
      <c r="J5" s="10">
        <v>63.8</v>
      </c>
      <c r="K5" s="8"/>
      <c r="L5" s="8" t="s">
        <v>9</v>
      </c>
      <c r="M5" s="8" t="s">
        <v>10</v>
      </c>
      <c r="N5" s="8"/>
      <c r="O5" s="8"/>
      <c r="P5" s="8"/>
      <c r="Q5" s="8"/>
      <c r="R5" s="8"/>
      <c r="S5" s="8"/>
      <c r="T5" s="8"/>
      <c r="U5" s="19"/>
    </row>
    <row r="6" spans="2:26" ht="24" customHeight="1" thickBot="1" x14ac:dyDescent="0.45">
      <c r="B6" s="35"/>
      <c r="C6" s="36"/>
      <c r="D6" s="138" t="s">
        <v>19</v>
      </c>
      <c r="E6" s="139"/>
      <c r="F6" s="45"/>
      <c r="G6" s="4"/>
      <c r="H6" s="8"/>
      <c r="I6" s="8"/>
      <c r="J6" s="8"/>
      <c r="K6" s="8"/>
      <c r="L6" s="10">
        <v>43.75</v>
      </c>
      <c r="M6" s="10">
        <v>33.9</v>
      </c>
      <c r="N6" s="8"/>
      <c r="O6" s="8"/>
      <c r="P6" s="8"/>
      <c r="Q6" s="8"/>
      <c r="R6" s="8"/>
      <c r="S6" s="8"/>
      <c r="T6" s="8"/>
      <c r="U6" s="64"/>
      <c r="V6" s="9"/>
      <c r="W6" s="9"/>
      <c r="X6" s="9"/>
      <c r="Y6" s="9"/>
      <c r="Z6" s="9"/>
    </row>
    <row r="7" spans="2:26" x14ac:dyDescent="0.25">
      <c r="B7" s="103" t="s">
        <v>20</v>
      </c>
      <c r="C7" s="104"/>
      <c r="D7" s="132"/>
      <c r="E7" s="133"/>
      <c r="F7" s="42" t="s">
        <v>3</v>
      </c>
      <c r="G7" s="4"/>
      <c r="H7" s="8" t="s">
        <v>11</v>
      </c>
      <c r="I7" s="8" t="s">
        <v>12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</row>
    <row r="8" spans="2:26" x14ac:dyDescent="0.25">
      <c r="B8" s="37" t="s">
        <v>21</v>
      </c>
      <c r="C8" s="38"/>
      <c r="D8" s="134">
        <v>1</v>
      </c>
      <c r="E8" s="135"/>
      <c r="F8" s="43" t="s">
        <v>23</v>
      </c>
      <c r="G8" s="4"/>
      <c r="H8" s="10">
        <v>29.6</v>
      </c>
      <c r="I8" s="10">
        <v>58.5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9"/>
      <c r="W8" s="9"/>
      <c r="X8" s="9"/>
      <c r="Y8" s="9"/>
    </row>
    <row r="9" spans="2:26" ht="13.8" thickBot="1" x14ac:dyDescent="0.3">
      <c r="B9" s="39" t="s">
        <v>22</v>
      </c>
      <c r="C9" s="40"/>
      <c r="D9" s="136">
        <v>0.4</v>
      </c>
      <c r="E9" s="137"/>
      <c r="F9" s="44" t="s">
        <v>24</v>
      </c>
      <c r="G9" s="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4"/>
      <c r="V9" s="9"/>
      <c r="W9" s="9"/>
      <c r="X9" s="9"/>
      <c r="Y9" s="9"/>
      <c r="Z9" s="9"/>
    </row>
    <row r="10" spans="2:26" ht="13.8" thickBot="1" x14ac:dyDescent="0.3">
      <c r="B10" s="41">
        <f>D7*PI()*D8/1000*D9*1.05</f>
        <v>0</v>
      </c>
      <c r="C10" s="62"/>
      <c r="D10" s="126" t="s">
        <v>46</v>
      </c>
      <c r="E10" s="127"/>
      <c r="F10" s="128"/>
      <c r="G10" s="4"/>
      <c r="H10" s="8" t="s">
        <v>50</v>
      </c>
      <c r="I10" s="8"/>
      <c r="J10" s="8" t="s">
        <v>51</v>
      </c>
      <c r="K10" s="8"/>
      <c r="L10" s="8"/>
      <c r="M10" s="8"/>
      <c r="N10" s="8"/>
      <c r="O10" s="8"/>
      <c r="P10" s="8"/>
      <c r="Q10" s="8"/>
      <c r="R10" s="4"/>
      <c r="S10" s="4"/>
      <c r="T10" s="4"/>
      <c r="U10" s="9"/>
      <c r="V10" s="9"/>
    </row>
    <row r="11" spans="2:26" ht="13.8" thickBot="1" x14ac:dyDescent="0.3">
      <c r="B11" s="20"/>
      <c r="C11" s="20"/>
      <c r="D11" s="21"/>
      <c r="E11" s="21"/>
      <c r="F11" s="21"/>
      <c r="G11" s="68"/>
      <c r="H11" s="8">
        <v>92.5</v>
      </c>
      <c r="I11" s="8"/>
      <c r="J11" s="8">
        <v>133.44999999999999</v>
      </c>
      <c r="K11" s="8"/>
      <c r="L11" s="8"/>
      <c r="M11" s="8"/>
      <c r="N11" s="8"/>
      <c r="O11" s="8"/>
      <c r="P11" s="8"/>
      <c r="Q11" s="8"/>
      <c r="R11" s="4"/>
      <c r="S11" s="4"/>
      <c r="T11" s="4"/>
    </row>
    <row r="12" spans="2:26" ht="21.6" thickBot="1" x14ac:dyDescent="0.45">
      <c r="B12" s="129" t="s">
        <v>25</v>
      </c>
      <c r="C12" s="130"/>
      <c r="D12" s="130"/>
      <c r="E12" s="130"/>
      <c r="F12" s="131"/>
      <c r="G12" s="68"/>
      <c r="H12" s="4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64"/>
      <c r="V12" s="64"/>
      <c r="W12" s="9"/>
      <c r="X12" s="9"/>
      <c r="Y12" s="9"/>
      <c r="Z12" s="9"/>
    </row>
    <row r="13" spans="2:26" ht="13.8" thickBot="1" x14ac:dyDescent="0.3">
      <c r="G13" s="4"/>
      <c r="H13" s="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64"/>
      <c r="V13" s="64"/>
      <c r="W13" s="9"/>
      <c r="X13" s="9"/>
      <c r="Y13" s="9"/>
      <c r="Z13" s="9"/>
    </row>
    <row r="14" spans="2:26" x14ac:dyDescent="0.25">
      <c r="B14" s="114" t="s">
        <v>26</v>
      </c>
      <c r="C14" s="115"/>
      <c r="D14" s="115"/>
      <c r="E14" s="115"/>
      <c r="F14" s="116"/>
      <c r="G14" s="4"/>
      <c r="H14" s="4"/>
      <c r="I14" s="10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  <c r="U14" s="64"/>
      <c r="V14" s="64"/>
      <c r="W14" s="9"/>
      <c r="X14" s="9"/>
      <c r="Y14" s="9"/>
      <c r="Z14" s="9"/>
    </row>
    <row r="15" spans="2:26" x14ac:dyDescent="0.25">
      <c r="B15" s="22">
        <f>B10*4</f>
        <v>0</v>
      </c>
      <c r="C15" s="49" t="s">
        <v>27</v>
      </c>
      <c r="D15" s="50"/>
      <c r="E15" s="51"/>
      <c r="F15" s="52" t="s">
        <v>29</v>
      </c>
      <c r="G15" s="69"/>
      <c r="H15" s="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4"/>
      <c r="V15" s="64"/>
      <c r="W15" s="9"/>
      <c r="X15" s="9"/>
      <c r="Y15" s="9"/>
      <c r="Z15" s="9"/>
    </row>
    <row r="16" spans="2:26" x14ac:dyDescent="0.25">
      <c r="B16" s="23">
        <f>IF(AND(D7&lt;69),(B15/0.45),IF(AND(D7&gt;68.9,D7&lt;232),(B15/0.75),IF(AND(D7&gt;231.9),(B15/1.5))))</f>
        <v>0</v>
      </c>
      <c r="C16" s="46" t="str">
        <f>IF(AND(D7&lt;69),("rolls 30 mm x 15 meter"),IF(AND(D7&gt;68.9,D7&lt;232),("rolls 50 mm x 15 meter"),IF(AND(D7&gt;231.9),("rolls 100 mm x 15 meter"))))</f>
        <v>rolls 30 mm x 15 meter</v>
      </c>
      <c r="D16" s="47"/>
      <c r="E16" s="48"/>
      <c r="F16" s="32">
        <f>IF((D7&lt;69),B16*H5,IF(AND(D7&lt;231.9,D7&gt;68.9),B16*I5,IF(D7&gt;232,(B16*J5))))</f>
        <v>0</v>
      </c>
      <c r="G16" s="70"/>
      <c r="H16" s="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4"/>
      <c r="V16" s="64"/>
      <c r="W16" s="9"/>
      <c r="X16" s="9"/>
      <c r="Y16" s="9"/>
      <c r="Z16" s="9"/>
    </row>
    <row r="17" spans="2:26" x14ac:dyDescent="0.25">
      <c r="B17" s="22">
        <f>B10/5</f>
        <v>0</v>
      </c>
      <c r="C17" s="49" t="s">
        <v>28</v>
      </c>
      <c r="D17" s="50"/>
      <c r="E17" s="51"/>
      <c r="F17" s="32">
        <f>B17*L6</f>
        <v>0</v>
      </c>
      <c r="G17" s="70"/>
      <c r="H17" s="4"/>
      <c r="I17" s="10"/>
      <c r="J17" s="10"/>
      <c r="K17" s="10"/>
      <c r="L17" s="8"/>
      <c r="M17" s="8"/>
      <c r="N17" s="8"/>
      <c r="O17" s="8"/>
      <c r="P17" s="8"/>
      <c r="Q17" s="8"/>
      <c r="R17" s="8"/>
      <c r="S17" s="8"/>
      <c r="T17" s="8"/>
      <c r="U17" s="64"/>
      <c r="V17" s="64"/>
      <c r="W17" s="9"/>
      <c r="X17" s="9"/>
      <c r="Y17" s="9"/>
      <c r="Z17" s="9"/>
    </row>
    <row r="18" spans="2:26" ht="13.8" thickBot="1" x14ac:dyDescent="0.3">
      <c r="B18" s="100" t="s">
        <v>30</v>
      </c>
      <c r="C18" s="101"/>
      <c r="D18" s="101"/>
      <c r="E18" s="102"/>
      <c r="F18" s="31">
        <f>F16+F17</f>
        <v>0</v>
      </c>
      <c r="G18" s="67"/>
      <c r="H18" s="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4"/>
      <c r="V18" s="64"/>
      <c r="W18" s="9"/>
      <c r="X18" s="9"/>
      <c r="Y18" s="9"/>
      <c r="Z18" s="9"/>
    </row>
    <row r="19" spans="2:26" ht="13.8" thickBot="1" x14ac:dyDescent="0.3">
      <c r="G19" s="6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9"/>
      <c r="V19" s="9"/>
      <c r="W19" s="9"/>
      <c r="X19" s="9"/>
      <c r="Y19" s="9"/>
      <c r="Z19" s="9"/>
    </row>
    <row r="20" spans="2:26" ht="13.8" thickBot="1" x14ac:dyDescent="0.3">
      <c r="B20" s="114" t="s">
        <v>31</v>
      </c>
      <c r="C20" s="115"/>
      <c r="D20" s="115"/>
      <c r="E20" s="115"/>
      <c r="F20" s="11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9"/>
      <c r="V20" s="9"/>
      <c r="W20" s="9"/>
      <c r="X20" s="9"/>
      <c r="Y20" s="9"/>
      <c r="Z20" s="9"/>
    </row>
    <row r="21" spans="2:26" x14ac:dyDescent="0.25">
      <c r="B21" s="98">
        <f>B10*3</f>
        <v>0</v>
      </c>
      <c r="C21" s="49" t="s">
        <v>27</v>
      </c>
      <c r="D21" s="50"/>
      <c r="E21" s="51"/>
      <c r="F21" s="63" t="s">
        <v>29</v>
      </c>
      <c r="G21" s="6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9"/>
      <c r="V21" s="9"/>
      <c r="W21" s="9"/>
      <c r="X21" s="9"/>
      <c r="Y21" s="9"/>
      <c r="Z21" s="9"/>
    </row>
    <row r="22" spans="2:26" x14ac:dyDescent="0.25">
      <c r="B22" s="23">
        <f>IF(AND(D7&lt;69),(B21/0.45),IF(AND(D7&gt;68.9,D7&lt;232),(B21/0.75),IF(AND(D7&gt;231.9),(B21/1.5))))</f>
        <v>0</v>
      </c>
      <c r="C22" s="46" t="str">
        <f>IF(AND(D7&lt;69),("rolls 30 mm x 15 meter"),IF(AND(D7&gt;68.9,D7&lt;232),("rolls 50 mm x 15 meter"),IF(AND(D7&gt;231.9),("rolls 100 mm x 15 meter"))))</f>
        <v>rolls 30 mm x 15 meter</v>
      </c>
      <c r="D22" s="47"/>
      <c r="E22" s="48"/>
      <c r="F22" s="32">
        <f>IF((D7&lt;69),B22*H5,IF(AND(D7&lt;231.9,D7&gt;68.9),B22*I5,IF(D7&gt;232,(B22*J5))))</f>
        <v>0</v>
      </c>
      <c r="G22" s="6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9"/>
      <c r="V22" s="9"/>
      <c r="W22" s="9"/>
      <c r="X22" s="9"/>
      <c r="Y22" s="9"/>
      <c r="Z22" s="9"/>
    </row>
    <row r="23" spans="2:26" x14ac:dyDescent="0.25">
      <c r="B23" s="22">
        <f>B10/5</f>
        <v>0</v>
      </c>
      <c r="C23" s="49" t="s">
        <v>28</v>
      </c>
      <c r="D23" s="50"/>
      <c r="E23" s="51"/>
      <c r="F23" s="32">
        <f>B23*L6</f>
        <v>0</v>
      </c>
      <c r="G23" s="6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9"/>
      <c r="V23" s="9"/>
      <c r="W23" s="9"/>
      <c r="X23" s="9"/>
      <c r="Y23" s="9"/>
      <c r="Z23" s="9"/>
    </row>
    <row r="24" spans="2:26" ht="13.8" thickBot="1" x14ac:dyDescent="0.3">
      <c r="B24" s="100" t="s">
        <v>30</v>
      </c>
      <c r="C24" s="101"/>
      <c r="D24" s="101"/>
      <c r="E24" s="102"/>
      <c r="F24" s="31">
        <f>F22+F23</f>
        <v>0</v>
      </c>
      <c r="G24" s="6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9"/>
      <c r="V24" s="9"/>
      <c r="W24" s="9"/>
      <c r="X24" s="9"/>
      <c r="Y24" s="9"/>
      <c r="Z24" s="9"/>
    </row>
    <row r="25" spans="2:26" ht="13.8" thickBot="1" x14ac:dyDescent="0.3">
      <c r="B25" s="25"/>
      <c r="C25" s="26"/>
      <c r="G25" s="6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9"/>
      <c r="V25" s="9"/>
      <c r="W25" s="9"/>
      <c r="X25" s="9"/>
      <c r="Y25" s="9"/>
      <c r="Z25" s="9"/>
    </row>
    <row r="26" spans="2:26" ht="13.8" thickBot="1" x14ac:dyDescent="0.3">
      <c r="B26" s="114" t="s">
        <v>32</v>
      </c>
      <c r="C26" s="115"/>
      <c r="D26" s="115"/>
      <c r="E26" s="115"/>
      <c r="F26" s="11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9"/>
      <c r="V26" s="9"/>
      <c r="W26" s="9"/>
      <c r="X26" s="9"/>
      <c r="Y26" s="9"/>
      <c r="Z26" s="9"/>
    </row>
    <row r="27" spans="2:26" x14ac:dyDescent="0.25">
      <c r="B27" s="98">
        <f>B10*2</f>
        <v>0</v>
      </c>
      <c r="C27" s="105" t="s">
        <v>42</v>
      </c>
      <c r="D27" s="106"/>
      <c r="E27" s="107"/>
      <c r="F27" s="63" t="s">
        <v>29</v>
      </c>
      <c r="G27" s="6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9"/>
      <c r="V27" s="9"/>
      <c r="W27" s="9"/>
      <c r="X27" s="9"/>
      <c r="Y27" s="9"/>
      <c r="Z27" s="9"/>
    </row>
    <row r="28" spans="2:26" x14ac:dyDescent="0.25">
      <c r="B28" s="23">
        <f>IF(AND(D7&lt;232),(B27/0.75),IF(AND(D7&gt;231.9),(B27/1.5)))</f>
        <v>0</v>
      </c>
      <c r="C28" s="46" t="str">
        <f>IF(AND(D7&lt;232),("rolls 50 mm x 15 meter"),IF(AND(D7&gt;231.9),("rolls 100 mm x 15 meter")))</f>
        <v>rolls 50 mm x 15 meter</v>
      </c>
      <c r="D28" s="47"/>
      <c r="E28" s="48"/>
      <c r="F28" s="32">
        <f>IF(AND(D7&lt;231.9),B28*H8,IF(D7&gt;232,(B28*I8)))</f>
        <v>0</v>
      </c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9"/>
      <c r="V28" s="9"/>
      <c r="W28" s="9"/>
      <c r="X28" s="9"/>
      <c r="Y28" s="9"/>
      <c r="Z28" s="9"/>
    </row>
    <row r="29" spans="2:26" x14ac:dyDescent="0.25">
      <c r="B29" s="22">
        <f>B10/5</f>
        <v>0</v>
      </c>
      <c r="C29" s="49" t="s">
        <v>47</v>
      </c>
      <c r="D29" s="50"/>
      <c r="E29" s="51"/>
      <c r="F29" s="32">
        <f>B29*M6</f>
        <v>0</v>
      </c>
      <c r="G29" s="6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9"/>
      <c r="V29" s="9"/>
      <c r="W29" s="9"/>
      <c r="X29" s="9"/>
      <c r="Y29" s="9"/>
      <c r="Z29" s="9"/>
    </row>
    <row r="30" spans="2:26" ht="13.8" thickBot="1" x14ac:dyDescent="0.3">
      <c r="B30" s="100" t="s">
        <v>30</v>
      </c>
      <c r="C30" s="101"/>
      <c r="D30" s="101"/>
      <c r="E30" s="102"/>
      <c r="F30" s="31">
        <f>F28+F29</f>
        <v>0</v>
      </c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9"/>
      <c r="V30" s="9"/>
      <c r="W30" s="9"/>
      <c r="X30" s="9"/>
      <c r="Y30" s="9"/>
      <c r="Z30" s="9"/>
    </row>
    <row r="31" spans="2:26" ht="13.8" thickBot="1" x14ac:dyDescent="0.3">
      <c r="B31" s="27"/>
      <c r="C31" s="27"/>
      <c r="D31" s="27"/>
      <c r="E31" s="27"/>
      <c r="F31" s="28"/>
      <c r="G31" s="9"/>
      <c r="H31" s="89"/>
      <c r="I31" s="89"/>
      <c r="J31" s="89"/>
      <c r="K31" s="89"/>
      <c r="L31" s="91"/>
      <c r="M31" s="91"/>
      <c r="N31" s="91"/>
      <c r="O31" s="4"/>
      <c r="P31" s="4"/>
      <c r="Q31" s="4"/>
      <c r="R31" s="4"/>
      <c r="S31" s="4"/>
      <c r="T31" s="4"/>
      <c r="U31" s="9"/>
      <c r="V31" s="9"/>
      <c r="W31" s="9"/>
      <c r="X31" s="9"/>
      <c r="Y31" s="9"/>
      <c r="Z31" s="9"/>
    </row>
    <row r="32" spans="2:26" ht="13.8" thickBot="1" x14ac:dyDescent="0.3">
      <c r="B32" s="117" t="s">
        <v>33</v>
      </c>
      <c r="C32" s="118"/>
      <c r="D32" s="118"/>
      <c r="E32" s="118"/>
      <c r="F32" s="119"/>
      <c r="G32" s="9"/>
      <c r="H32" s="89"/>
      <c r="I32" s="89"/>
      <c r="J32" s="89"/>
      <c r="K32" s="89"/>
      <c r="L32" s="91"/>
      <c r="M32" s="91"/>
      <c r="N32" s="91"/>
      <c r="O32" s="4"/>
      <c r="P32" s="4"/>
      <c r="Q32" s="4"/>
      <c r="R32" s="4"/>
      <c r="S32" s="4"/>
      <c r="T32" s="4"/>
      <c r="U32" s="9"/>
      <c r="V32" s="9"/>
      <c r="W32" s="9"/>
      <c r="X32" s="9"/>
      <c r="Y32" s="9"/>
      <c r="Z32" s="9"/>
    </row>
    <row r="33" spans="2:26" x14ac:dyDescent="0.25">
      <c r="B33" s="98">
        <f>IF(AND(D7&lt;232),(B10*1.2),IF(AND(D7&gt;231.9),(B10*1.1)))</f>
        <v>0</v>
      </c>
      <c r="C33" s="105" t="s">
        <v>43</v>
      </c>
      <c r="D33" s="106"/>
      <c r="E33" s="107"/>
      <c r="F33" s="63" t="s">
        <v>29</v>
      </c>
      <c r="G33" s="9"/>
      <c r="H33" s="89"/>
      <c r="I33" s="89"/>
      <c r="J33" s="89"/>
      <c r="K33" s="89"/>
      <c r="L33" s="91"/>
      <c r="M33" s="91"/>
      <c r="N33" s="91"/>
      <c r="O33" s="4"/>
      <c r="P33" s="4"/>
      <c r="Q33" s="4"/>
      <c r="R33" s="4"/>
      <c r="S33" s="4"/>
      <c r="T33" s="4"/>
      <c r="U33" s="9"/>
      <c r="V33" s="9"/>
      <c r="W33" s="9"/>
      <c r="X33" s="9"/>
      <c r="Y33" s="9"/>
      <c r="Z33" s="9"/>
    </row>
    <row r="34" spans="2:26" x14ac:dyDescent="0.25">
      <c r="B34" s="23">
        <f>IF(AND(D7&lt;232),(B33/0.5),IF(AND(D7&gt;231.9),(B33/1)))</f>
        <v>0</v>
      </c>
      <c r="C34" s="46" t="str">
        <f>IF(AND(D7&lt;232),("rolls 50 mm x 10 meter"),IF(AND(D7&gt;231.9),("rolls 100 mm x 10 meter")))</f>
        <v>rolls 50 mm x 10 meter</v>
      </c>
      <c r="D34" s="47"/>
      <c r="E34" s="48"/>
      <c r="F34" s="32">
        <f>IF(AND(D7&lt;231.9),B34*H11,IF(D7&gt;232,(B34*J11)))</f>
        <v>0</v>
      </c>
      <c r="G34" s="9"/>
      <c r="H34" s="89"/>
      <c r="I34" s="89"/>
      <c r="J34" s="89"/>
      <c r="K34" s="89"/>
      <c r="L34" s="91"/>
      <c r="M34" s="91"/>
      <c r="N34" s="91"/>
      <c r="O34" s="4"/>
      <c r="P34" s="4"/>
      <c r="Q34" s="4"/>
      <c r="R34" s="4"/>
      <c r="S34" s="4"/>
      <c r="T34" s="4"/>
      <c r="U34" s="9"/>
      <c r="V34" s="9"/>
      <c r="W34" s="9"/>
      <c r="X34" s="9"/>
      <c r="Y34" s="9"/>
      <c r="Z34" s="9"/>
    </row>
    <row r="35" spans="2:26" ht="13.8" thickBot="1" x14ac:dyDescent="0.3">
      <c r="B35" s="100" t="s">
        <v>30</v>
      </c>
      <c r="C35" s="101"/>
      <c r="D35" s="101"/>
      <c r="E35" s="102"/>
      <c r="F35" s="31">
        <f>F34</f>
        <v>0</v>
      </c>
      <c r="G35" s="9"/>
      <c r="H35" s="89"/>
      <c r="I35" s="89"/>
      <c r="J35" s="89"/>
      <c r="K35" s="89"/>
      <c r="L35" s="91"/>
      <c r="M35" s="91"/>
      <c r="N35" s="91"/>
      <c r="O35" s="4"/>
      <c r="P35" s="4"/>
      <c r="Q35" s="4"/>
      <c r="R35" s="4"/>
      <c r="S35" s="4"/>
      <c r="T35" s="4"/>
      <c r="U35" s="9"/>
      <c r="V35" s="9"/>
      <c r="W35" s="9"/>
      <c r="X35" s="9"/>
      <c r="Y35" s="9"/>
      <c r="Z35" s="9"/>
    </row>
    <row r="36" spans="2:26" ht="13.8" thickBot="1" x14ac:dyDescent="0.3">
      <c r="B36" s="27"/>
      <c r="C36" s="27"/>
      <c r="D36" s="27"/>
      <c r="E36" s="27"/>
      <c r="F36" s="28"/>
      <c r="G36" s="16"/>
      <c r="H36" s="91"/>
      <c r="I36" s="4"/>
      <c r="J36" s="89"/>
      <c r="K36" s="89"/>
      <c r="L36" s="89"/>
      <c r="M36" s="89"/>
      <c r="N36" s="91"/>
      <c r="O36" s="91"/>
      <c r="P36" s="91"/>
      <c r="Q36" s="4"/>
      <c r="R36" s="4"/>
      <c r="S36" s="4"/>
      <c r="T36" s="4"/>
      <c r="U36" s="9"/>
      <c r="V36" s="9"/>
      <c r="W36" s="9"/>
      <c r="X36" s="9"/>
      <c r="Y36" s="9"/>
      <c r="Z36" s="9"/>
    </row>
    <row r="37" spans="2:26" ht="13.8" thickBot="1" x14ac:dyDescent="0.3">
      <c r="B37" s="120" t="s">
        <v>34</v>
      </c>
      <c r="C37" s="121"/>
      <c r="D37" s="121"/>
      <c r="E37" s="121"/>
      <c r="F37" s="122"/>
      <c r="G37" s="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9"/>
      <c r="V37" s="9"/>
      <c r="W37" s="9"/>
      <c r="X37" s="9"/>
      <c r="Y37" s="9"/>
      <c r="Z37" s="9"/>
    </row>
    <row r="38" spans="2:26" ht="12.75" customHeight="1" thickBot="1" x14ac:dyDescent="0.3">
      <c r="B38" s="29"/>
      <c r="C38" s="21"/>
      <c r="D38" s="21"/>
      <c r="E38" s="21"/>
      <c r="F38" s="21"/>
      <c r="G38" s="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9"/>
      <c r="V38" s="9"/>
      <c r="W38" s="9"/>
      <c r="X38" s="9"/>
      <c r="Y38" s="9"/>
      <c r="Z38" s="9"/>
    </row>
    <row r="39" spans="2:26" ht="12.75" customHeight="1" x14ac:dyDescent="0.25">
      <c r="B39" s="108" t="s">
        <v>35</v>
      </c>
      <c r="C39" s="109"/>
      <c r="D39" s="109"/>
      <c r="E39" s="109"/>
      <c r="F39" s="53"/>
      <c r="G39" s="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9"/>
      <c r="V39" s="9"/>
      <c r="W39" s="9"/>
      <c r="X39" s="9"/>
      <c r="Y39" s="9"/>
      <c r="Z39" s="9"/>
    </row>
    <row r="40" spans="2:26" ht="12.75" customHeight="1" x14ac:dyDescent="0.25">
      <c r="B40" s="110"/>
      <c r="C40" s="111"/>
      <c r="D40" s="111"/>
      <c r="E40" s="111"/>
      <c r="F40" s="54"/>
      <c r="G40" s="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9"/>
      <c r="V40" s="9"/>
      <c r="W40" s="9"/>
      <c r="X40" s="9"/>
      <c r="Y40" s="9"/>
      <c r="Z40" s="9"/>
    </row>
    <row r="41" spans="2:26" ht="12.75" customHeight="1" thickBot="1" x14ac:dyDescent="0.3">
      <c r="B41" s="112"/>
      <c r="C41" s="113"/>
      <c r="D41" s="113"/>
      <c r="E41" s="113"/>
      <c r="F41" s="55"/>
      <c r="G41" s="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9"/>
      <c r="V41" s="9"/>
      <c r="W41" s="9"/>
      <c r="X41" s="9"/>
      <c r="Y41" s="9"/>
      <c r="Z41" s="9"/>
    </row>
    <row r="42" spans="2:26" ht="12.75" customHeight="1" thickBot="1" x14ac:dyDescent="0.3">
      <c r="B42" s="30"/>
      <c r="C42" s="30"/>
      <c r="D42" s="21"/>
      <c r="E42" s="21"/>
      <c r="F42" s="21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9"/>
      <c r="V42" s="9"/>
      <c r="W42" s="9"/>
      <c r="X42" s="9"/>
      <c r="Y42" s="9"/>
      <c r="Z42" s="9"/>
    </row>
    <row r="43" spans="2:26" x14ac:dyDescent="0.25">
      <c r="B43" s="167" t="s">
        <v>18</v>
      </c>
      <c r="C43" s="56"/>
      <c r="D43" s="56"/>
      <c r="E43" s="56"/>
      <c r="F43" s="57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9"/>
      <c r="V43" s="9"/>
      <c r="W43" s="9"/>
      <c r="X43" s="9"/>
      <c r="Y43" s="9"/>
      <c r="Z43" s="9"/>
    </row>
    <row r="44" spans="2:26" x14ac:dyDescent="0.25">
      <c r="B44" s="58" t="s">
        <v>48</v>
      </c>
      <c r="C44" s="168"/>
      <c r="D44" s="168"/>
      <c r="E44" s="168"/>
      <c r="F44" s="24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9"/>
      <c r="V44" s="9"/>
      <c r="W44" s="9"/>
      <c r="X44" s="9"/>
      <c r="Y44" s="9"/>
      <c r="Z44" s="9"/>
    </row>
    <row r="45" spans="2:26" ht="13.8" thickBot="1" x14ac:dyDescent="0.3">
      <c r="B45" s="59" t="s">
        <v>49</v>
      </c>
      <c r="C45" s="60"/>
      <c r="D45" s="60"/>
      <c r="E45" s="60"/>
      <c r="F45" s="6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x14ac:dyDescent="0.25"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</sheetData>
  <sheetProtection algorithmName="SHA-512" hashValue="799eTNsAQcN5rpIhqXEWH6XYqnRzKYp3XnofV2NWWAYOvvaV7elYCQlm1pVnR+v4fZfcltoxTFoUW1JbAN4WMQ==" saltValue="BOXeUvjbk2190zGianV0Fw==" spinCount="100000" sheet="1" selectLockedCells="1"/>
  <mergeCells count="20">
    <mergeCell ref="B4:F4"/>
    <mergeCell ref="D10:F10"/>
    <mergeCell ref="B12:F12"/>
    <mergeCell ref="D7:E7"/>
    <mergeCell ref="D8:E8"/>
    <mergeCell ref="D9:E9"/>
    <mergeCell ref="D6:E6"/>
    <mergeCell ref="B35:E35"/>
    <mergeCell ref="B7:C7"/>
    <mergeCell ref="C27:E27"/>
    <mergeCell ref="C33:E33"/>
    <mergeCell ref="B39:E41"/>
    <mergeCell ref="B26:F26"/>
    <mergeCell ref="B32:F32"/>
    <mergeCell ref="B37:F37"/>
    <mergeCell ref="B30:E30"/>
    <mergeCell ref="B18:E18"/>
    <mergeCell ref="B24:E24"/>
    <mergeCell ref="B14:F14"/>
    <mergeCell ref="B20:F2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8"/>
  <sheetViews>
    <sheetView tabSelected="1" topLeftCell="A6" zoomScale="145" zoomScaleNormal="145" workbookViewId="0">
      <selection activeCell="B48" sqref="B48"/>
    </sheetView>
    <sheetView zoomScale="115" zoomScaleNormal="115" workbookViewId="1">
      <selection activeCell="D7" sqref="D7:E7"/>
    </sheetView>
  </sheetViews>
  <sheetFormatPr baseColWidth="10" defaultColWidth="11.5546875" defaultRowHeight="13.2" x14ac:dyDescent="0.25"/>
  <cols>
    <col min="1" max="1" width="4.33203125" style="1" customWidth="1"/>
    <col min="2" max="2" width="11.6640625" style="1" customWidth="1"/>
    <col min="3" max="3" width="13.109375" style="1" customWidth="1"/>
    <col min="4" max="4" width="10" style="1" customWidth="1"/>
    <col min="5" max="5" width="12.33203125" style="1" customWidth="1"/>
    <col min="6" max="6" width="37.109375" style="1" customWidth="1"/>
    <col min="7" max="7" width="12.33203125" style="9" customWidth="1"/>
    <col min="8" max="8" width="37.109375" style="4" customWidth="1"/>
    <col min="9" max="15" width="14.6640625" style="4" customWidth="1"/>
    <col min="16" max="16" width="14.88671875" style="4" customWidth="1"/>
    <col min="17" max="18" width="14.88671875" style="9" customWidth="1"/>
    <col min="19" max="28" width="11.5546875" style="9"/>
    <col min="29" max="16384" width="11.5546875" style="1"/>
  </cols>
  <sheetData>
    <row r="1" spans="2:29" ht="13.5" customHeight="1" x14ac:dyDescent="0.25"/>
    <row r="2" spans="2:29" ht="39.75" customHeight="1" x14ac:dyDescent="0.25">
      <c r="H2" s="8"/>
      <c r="I2" s="8"/>
      <c r="J2" s="8"/>
      <c r="K2" s="8"/>
      <c r="L2" s="8"/>
      <c r="M2" s="8"/>
      <c r="N2" s="8"/>
      <c r="O2" s="8"/>
      <c r="P2" s="8"/>
      <c r="Q2" s="8"/>
      <c r="R2" s="64"/>
      <c r="S2" s="64"/>
    </row>
    <row r="3" spans="2:29" ht="39.75" customHeight="1" thickBot="1" x14ac:dyDescent="0.3">
      <c r="H3" s="8"/>
      <c r="I3" s="8"/>
      <c r="J3" s="8"/>
      <c r="K3" s="8"/>
      <c r="L3" s="8"/>
      <c r="M3" s="8"/>
      <c r="N3" s="8"/>
      <c r="O3" s="8"/>
      <c r="P3" s="8"/>
      <c r="Q3" s="8"/>
      <c r="R3" s="64"/>
      <c r="S3" s="64"/>
    </row>
    <row r="4" spans="2:29" ht="18" customHeight="1" thickBot="1" x14ac:dyDescent="0.3">
      <c r="B4" s="148" t="s">
        <v>37</v>
      </c>
      <c r="C4" s="149"/>
      <c r="D4" s="149"/>
      <c r="E4" s="149"/>
      <c r="F4" s="150"/>
      <c r="G4" s="64"/>
      <c r="H4" s="8"/>
      <c r="I4" s="8"/>
      <c r="J4" s="8"/>
      <c r="K4" s="8"/>
      <c r="L4" s="8"/>
      <c r="M4" s="8"/>
      <c r="N4" s="8"/>
      <c r="O4" s="8"/>
      <c r="P4" s="8"/>
      <c r="Q4" s="8"/>
      <c r="R4" s="64"/>
      <c r="S4" s="64"/>
    </row>
    <row r="5" spans="2:29" ht="13.8" thickBot="1" x14ac:dyDescent="0.3">
      <c r="H5" s="8"/>
      <c r="I5" s="8" t="s">
        <v>14</v>
      </c>
      <c r="J5" s="8" t="s">
        <v>13</v>
      </c>
      <c r="K5" s="8" t="s">
        <v>15</v>
      </c>
      <c r="L5" s="8"/>
      <c r="M5" s="8"/>
      <c r="N5" s="8" t="s">
        <v>4</v>
      </c>
      <c r="O5" s="8" t="s">
        <v>5</v>
      </c>
      <c r="P5" s="8"/>
      <c r="Q5" s="8"/>
      <c r="R5" s="64"/>
      <c r="S5" s="64"/>
      <c r="U5" s="4"/>
      <c r="V5" s="1"/>
      <c r="W5" s="1"/>
      <c r="X5" s="1"/>
      <c r="Y5" s="1"/>
      <c r="Z5" s="1"/>
      <c r="AA5" s="1"/>
      <c r="AB5" s="1"/>
    </row>
    <row r="6" spans="2:29" ht="27.75" customHeight="1" thickBot="1" x14ac:dyDescent="0.45">
      <c r="B6" s="155"/>
      <c r="C6" s="156"/>
      <c r="D6" s="138" t="s">
        <v>19</v>
      </c>
      <c r="E6" s="139"/>
      <c r="F6" s="85"/>
      <c r="H6" s="8"/>
      <c r="I6" s="8">
        <v>21.45</v>
      </c>
      <c r="J6" s="8">
        <v>32</v>
      </c>
      <c r="K6" s="8">
        <v>63.8</v>
      </c>
      <c r="L6" s="8"/>
      <c r="M6" s="8"/>
      <c r="N6" s="8">
        <v>29.6</v>
      </c>
      <c r="O6" s="8">
        <v>58.5</v>
      </c>
      <c r="P6" s="8"/>
      <c r="Q6" s="8"/>
      <c r="R6" s="64"/>
      <c r="S6" s="64"/>
    </row>
    <row r="7" spans="2:29" x14ac:dyDescent="0.25">
      <c r="B7" s="157" t="s">
        <v>20</v>
      </c>
      <c r="C7" s="158"/>
      <c r="D7" s="151"/>
      <c r="E7" s="152"/>
      <c r="F7" s="75" t="s">
        <v>3</v>
      </c>
      <c r="H7" s="8"/>
      <c r="I7" s="8"/>
      <c r="J7" s="8"/>
      <c r="K7" s="8"/>
      <c r="L7" s="8"/>
      <c r="M7" s="8"/>
      <c r="N7" s="8"/>
      <c r="O7" s="8"/>
      <c r="P7" s="8"/>
      <c r="Q7" s="8"/>
      <c r="R7" s="64"/>
      <c r="S7" s="64"/>
    </row>
    <row r="8" spans="2:29" x14ac:dyDescent="0.25">
      <c r="B8" s="159" t="s">
        <v>41</v>
      </c>
      <c r="C8" s="160"/>
      <c r="D8" s="153">
        <v>90</v>
      </c>
      <c r="E8" s="154"/>
      <c r="F8" s="76" t="s">
        <v>44</v>
      </c>
      <c r="H8" s="8"/>
      <c r="I8" s="8"/>
      <c r="J8" s="8"/>
      <c r="K8" s="8"/>
      <c r="L8" s="8"/>
      <c r="M8" s="8"/>
      <c r="N8" s="8"/>
      <c r="O8" s="8"/>
      <c r="P8" s="8"/>
      <c r="Q8" s="8"/>
      <c r="R8" s="64"/>
      <c r="S8" s="64"/>
    </row>
    <row r="9" spans="2:29" x14ac:dyDescent="0.25">
      <c r="B9" s="95" t="s">
        <v>39</v>
      </c>
      <c r="C9" s="95"/>
      <c r="D9" s="153">
        <v>3</v>
      </c>
      <c r="E9" s="154"/>
      <c r="F9" s="76" t="s">
        <v>40</v>
      </c>
      <c r="H9" s="8"/>
      <c r="I9" s="8"/>
      <c r="J9" s="8"/>
      <c r="K9" s="8"/>
      <c r="L9" s="8"/>
      <c r="M9" s="8"/>
      <c r="N9" s="8"/>
      <c r="O9" s="8"/>
      <c r="P9" s="8"/>
      <c r="Q9" s="8"/>
      <c r="R9" s="64"/>
      <c r="S9" s="64"/>
    </row>
    <row r="10" spans="2:29" ht="12.75" hidden="1" customHeight="1" x14ac:dyDescent="0.25">
      <c r="B10" s="96" t="s">
        <v>0</v>
      </c>
      <c r="C10" s="96"/>
      <c r="D10" s="73">
        <f>IF(D9=2,((D7+D7*0.5)*2*3.14/(360/D8)+400)/1000,IF(D9=3,((D7*1.5+D7*0.5)*2*3.14/(360/D8)+400)/1000,IF(D9=5,((D7*2.5+D7*0.5)*2*3.14/(360/D8)+400)/1000,IF(D9=10,((D7*5+D7*0.5)*2*3.14/(360/D8)+400)/1000))))</f>
        <v>0.4</v>
      </c>
      <c r="E10" s="74"/>
      <c r="F10" s="77"/>
      <c r="H10" s="8"/>
      <c r="I10" s="8"/>
      <c r="J10" s="8"/>
      <c r="K10" s="8"/>
      <c r="L10" s="8"/>
      <c r="M10" s="8" t="s">
        <v>1</v>
      </c>
      <c r="N10" s="8" t="s">
        <v>2</v>
      </c>
      <c r="O10" s="8"/>
      <c r="P10" s="8"/>
      <c r="Q10" s="8"/>
      <c r="R10" s="64"/>
      <c r="S10" s="64"/>
    </row>
    <row r="11" spans="2:29" ht="13.8" thickBot="1" x14ac:dyDescent="0.3">
      <c r="B11" s="97" t="s">
        <v>45</v>
      </c>
      <c r="C11" s="97"/>
      <c r="D11" s="146">
        <v>1</v>
      </c>
      <c r="E11" s="147"/>
      <c r="F11" s="44" t="s">
        <v>24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64"/>
      <c r="S11" s="64"/>
    </row>
    <row r="12" spans="2:29" ht="12.75" customHeight="1" thickBot="1" x14ac:dyDescent="0.3">
      <c r="B12" s="161">
        <f>D7*PI()*D10/1000*D11*1.05</f>
        <v>0</v>
      </c>
      <c r="C12" s="162"/>
      <c r="D12" s="126" t="s">
        <v>46</v>
      </c>
      <c r="E12" s="127"/>
      <c r="F12" s="128"/>
      <c r="H12" s="8"/>
      <c r="I12" s="8"/>
      <c r="J12" s="8"/>
      <c r="K12" s="8"/>
      <c r="L12" s="8"/>
      <c r="M12" s="8"/>
      <c r="N12" s="8"/>
      <c r="O12" s="8"/>
      <c r="P12" s="8"/>
      <c r="Q12" s="8"/>
      <c r="R12" s="64"/>
      <c r="S12" s="64"/>
    </row>
    <row r="13" spans="2:29" ht="12.75" customHeight="1" thickBot="1" x14ac:dyDescent="0.3">
      <c r="B13" s="14"/>
      <c r="C13" s="14"/>
      <c r="D13" s="14"/>
      <c r="E13" s="13"/>
      <c r="F13" s="13"/>
      <c r="G13" s="86"/>
      <c r="H13" s="87"/>
      <c r="I13" s="87"/>
      <c r="J13" s="87"/>
      <c r="K13" s="87"/>
      <c r="L13" s="87"/>
      <c r="M13" s="8" t="s">
        <v>16</v>
      </c>
      <c r="N13" s="8">
        <v>43.75</v>
      </c>
      <c r="O13" s="8"/>
      <c r="P13" s="8"/>
      <c r="Q13" s="8"/>
      <c r="R13" s="64"/>
      <c r="S13" s="64"/>
      <c r="V13" s="4"/>
      <c r="W13" s="1"/>
      <c r="X13" s="1"/>
      <c r="Y13" s="1"/>
      <c r="Z13" s="1"/>
      <c r="AA13" s="1"/>
      <c r="AB13" s="1"/>
    </row>
    <row r="14" spans="2:29" ht="13.5" hidden="1" customHeight="1" thickBot="1" x14ac:dyDescent="0.3">
      <c r="H14" s="8"/>
      <c r="I14" s="8"/>
      <c r="J14" s="8"/>
      <c r="K14" s="8"/>
      <c r="L14" s="8"/>
      <c r="M14" s="8"/>
      <c r="N14" s="8"/>
      <c r="O14" s="8"/>
      <c r="P14" s="8"/>
      <c r="Q14" s="8"/>
      <c r="R14" s="64"/>
      <c r="S14" s="64"/>
      <c r="AC14" s="4"/>
    </row>
    <row r="15" spans="2:29" ht="21.6" thickBot="1" x14ac:dyDescent="0.45">
      <c r="B15" s="129" t="s">
        <v>25</v>
      </c>
      <c r="C15" s="130"/>
      <c r="D15" s="130"/>
      <c r="E15" s="130"/>
      <c r="F15" s="131"/>
      <c r="G15" s="65"/>
      <c r="H15" s="8"/>
      <c r="I15" s="8"/>
      <c r="J15" s="8"/>
      <c r="K15" s="8"/>
      <c r="L15" s="8"/>
      <c r="M15" s="8" t="s">
        <v>17</v>
      </c>
      <c r="N15" s="8">
        <v>33.9</v>
      </c>
      <c r="O15" s="8"/>
      <c r="P15" s="8"/>
      <c r="Q15" s="8"/>
      <c r="R15" s="64"/>
      <c r="S15" s="64"/>
    </row>
    <row r="16" spans="2:29" ht="13.8" thickBot="1" x14ac:dyDescent="0.3">
      <c r="H16" s="8"/>
      <c r="I16" s="8"/>
      <c r="J16" s="8"/>
      <c r="K16" s="8"/>
      <c r="L16" s="8"/>
      <c r="M16" s="8"/>
      <c r="N16" s="8"/>
      <c r="O16" s="8"/>
      <c r="P16" s="8"/>
      <c r="Q16" s="8"/>
      <c r="R16" s="64"/>
      <c r="S16" s="64"/>
    </row>
    <row r="17" spans="2:19" x14ac:dyDescent="0.25">
      <c r="B17" s="114" t="s">
        <v>26</v>
      </c>
      <c r="C17" s="115"/>
      <c r="D17" s="115"/>
      <c r="E17" s="115"/>
      <c r="F17" s="116"/>
      <c r="H17" s="8"/>
      <c r="I17" s="8"/>
      <c r="J17" s="8"/>
      <c r="K17" s="8"/>
      <c r="L17" s="8"/>
      <c r="M17" s="8"/>
      <c r="N17" s="8"/>
      <c r="O17" s="8"/>
      <c r="P17" s="8"/>
      <c r="Q17" s="8"/>
      <c r="R17" s="64"/>
      <c r="S17" s="64"/>
    </row>
    <row r="18" spans="2:19" x14ac:dyDescent="0.25">
      <c r="B18" s="78">
        <f>B12*4</f>
        <v>0</v>
      </c>
      <c r="C18" s="92" t="s">
        <v>27</v>
      </c>
      <c r="D18" s="93"/>
      <c r="E18" s="94"/>
      <c r="F18" s="52" t="s">
        <v>29</v>
      </c>
      <c r="G18" s="66"/>
      <c r="H18" s="8"/>
      <c r="I18" s="8"/>
      <c r="J18" s="10"/>
      <c r="K18" s="10"/>
      <c r="L18" s="10"/>
      <c r="M18" s="8"/>
      <c r="N18" s="8"/>
      <c r="O18" s="8"/>
      <c r="P18" s="8"/>
      <c r="Q18" s="8"/>
      <c r="R18" s="64"/>
      <c r="S18" s="64"/>
    </row>
    <row r="19" spans="2:19" x14ac:dyDescent="0.25">
      <c r="B19" s="11">
        <f>IF(AND(D7&lt;69),(B18/0.45),IF(AND(D7&gt;68.9,D7&lt;232),(B18/0.75),IF(AND(D7&gt;231.9),(B18/1.5))))</f>
        <v>0</v>
      </c>
      <c r="C19" s="140" t="str">
        <f>IF(AND(D7&lt;69),("rolls 30 mm x 15 meter"),IF(AND(D7&gt;68.9,D7&lt;232),("rolls 50 mm x 15 meter"),IF(AND(D7&gt;231.9),("rolls 100 mm x 15 meter"))))</f>
        <v>rolls 30 mm x 15 meter</v>
      </c>
      <c r="D19" s="141"/>
      <c r="E19" s="142"/>
      <c r="F19" s="34">
        <f>IF((D7&lt;69),B19*I6,IF(AND(D7&lt;231.9,D7&gt;68.9),B19*J6,IF(D7&gt;232,(B19*K6))))</f>
        <v>0</v>
      </c>
      <c r="G19" s="67"/>
      <c r="H19" s="8"/>
      <c r="I19" s="8"/>
      <c r="J19" s="8"/>
      <c r="K19" s="8"/>
      <c r="L19" s="8"/>
      <c r="M19" s="8"/>
      <c r="N19" s="8"/>
      <c r="O19" s="8"/>
      <c r="P19" s="8"/>
      <c r="Q19" s="8"/>
      <c r="R19" s="64"/>
      <c r="S19" s="64"/>
    </row>
    <row r="20" spans="2:19" x14ac:dyDescent="0.25">
      <c r="B20" s="12">
        <f>B12/5</f>
        <v>0</v>
      </c>
      <c r="C20" s="143" t="s">
        <v>28</v>
      </c>
      <c r="D20" s="144"/>
      <c r="E20" s="145"/>
      <c r="F20" s="34">
        <f>B20*N13</f>
        <v>0</v>
      </c>
      <c r="G20" s="67"/>
      <c r="H20" s="8"/>
      <c r="I20" s="8"/>
      <c r="J20" s="8"/>
      <c r="K20" s="8"/>
      <c r="L20" s="8"/>
      <c r="M20" s="8"/>
      <c r="N20" s="8"/>
      <c r="O20" s="8"/>
      <c r="P20" s="8"/>
      <c r="Q20" s="8"/>
      <c r="R20" s="64"/>
      <c r="S20" s="64"/>
    </row>
    <row r="21" spans="2:19" ht="13.8" thickBot="1" x14ac:dyDescent="0.3">
      <c r="B21" s="100" t="s">
        <v>30</v>
      </c>
      <c r="C21" s="101"/>
      <c r="D21" s="101"/>
      <c r="E21" s="102"/>
      <c r="F21" s="33">
        <f>F19+F20</f>
        <v>0</v>
      </c>
      <c r="G21" s="67"/>
      <c r="H21" s="8"/>
      <c r="I21" s="8"/>
      <c r="J21" s="10"/>
      <c r="K21" s="10"/>
      <c r="L21" s="10"/>
      <c r="M21" s="8"/>
      <c r="N21" s="8"/>
      <c r="O21" s="8"/>
      <c r="P21" s="8"/>
      <c r="Q21" s="8"/>
      <c r="R21" s="64"/>
      <c r="S21" s="64"/>
    </row>
    <row r="22" spans="2:19" ht="13.8" thickBot="1" x14ac:dyDescent="0.3">
      <c r="G22" s="67"/>
      <c r="H22" s="8"/>
      <c r="I22" s="8"/>
      <c r="J22" s="8"/>
      <c r="K22" s="8"/>
      <c r="L22" s="8"/>
      <c r="M22" s="8"/>
      <c r="N22" s="8"/>
      <c r="O22" s="8"/>
      <c r="P22" s="8"/>
      <c r="Q22" s="8"/>
      <c r="R22" s="64"/>
      <c r="S22" s="64"/>
    </row>
    <row r="23" spans="2:19" x14ac:dyDescent="0.25">
      <c r="B23" s="114" t="s">
        <v>31</v>
      </c>
      <c r="C23" s="115"/>
      <c r="D23" s="115"/>
      <c r="E23" s="115"/>
      <c r="F23" s="116"/>
      <c r="G23" s="67"/>
      <c r="H23" s="8"/>
      <c r="I23" s="8"/>
      <c r="J23" s="8"/>
      <c r="K23" s="8"/>
      <c r="L23" s="8"/>
      <c r="M23" s="8"/>
      <c r="N23" s="8"/>
      <c r="O23" s="8"/>
      <c r="P23" s="8"/>
      <c r="Q23" s="8"/>
      <c r="R23" s="64"/>
      <c r="S23" s="64"/>
    </row>
    <row r="24" spans="2:19" x14ac:dyDescent="0.25">
      <c r="B24" s="78">
        <f>B12*3</f>
        <v>0</v>
      </c>
      <c r="C24" s="92" t="s">
        <v>27</v>
      </c>
      <c r="D24" s="93"/>
      <c r="E24" s="94"/>
      <c r="F24" s="52" t="s">
        <v>29</v>
      </c>
      <c r="G24" s="67"/>
      <c r="H24" s="8"/>
      <c r="I24" s="8"/>
      <c r="J24" s="10"/>
      <c r="K24" s="10"/>
      <c r="L24" s="10"/>
      <c r="M24" s="8"/>
      <c r="N24" s="8"/>
      <c r="O24" s="8"/>
      <c r="P24" s="8"/>
      <c r="Q24" s="8"/>
      <c r="R24" s="64"/>
      <c r="S24" s="64"/>
    </row>
    <row r="25" spans="2:19" x14ac:dyDescent="0.25">
      <c r="B25" s="11">
        <f>IF(AND(D7&lt;69),(B24/0.45),IF(AND(D7&gt;68.9,D7&lt;232),(B24/0.75),IF(AND(D7&gt;231.9),(B24/1.5))))</f>
        <v>0</v>
      </c>
      <c r="C25" s="140" t="str">
        <f>IF(AND(D7&lt;69),("rolls 30 mm x 15 meter"),IF(AND(D7&gt;68.9,D7&lt;232),("rolls 50 mm x 15 meter"),IF(AND(D7&gt;231.9),("rolls 100 mm x 15 meter"))))</f>
        <v>rolls 30 mm x 15 meter</v>
      </c>
      <c r="D25" s="141"/>
      <c r="E25" s="142"/>
      <c r="F25" s="34">
        <f>IF((D7&lt;69),B25*I6,IF(AND(D7&lt;231.9,D7&gt;68.9),B25*J6,IF(D7&gt;232,(B25*K6))))</f>
        <v>0</v>
      </c>
      <c r="G25" s="67"/>
      <c r="H25" s="8"/>
      <c r="I25" s="8"/>
      <c r="J25" s="8"/>
      <c r="K25" s="8"/>
      <c r="L25" s="8"/>
      <c r="M25" s="8"/>
      <c r="N25" s="8"/>
      <c r="O25" s="8"/>
      <c r="P25" s="8"/>
      <c r="Q25" s="8"/>
      <c r="R25" s="64"/>
      <c r="S25" s="64"/>
    </row>
    <row r="26" spans="2:19" ht="13.8" thickBot="1" x14ac:dyDescent="0.3">
      <c r="B26" s="79">
        <f>B12/5</f>
        <v>0</v>
      </c>
      <c r="C26" s="163" t="s">
        <v>28</v>
      </c>
      <c r="D26" s="164"/>
      <c r="E26" s="165"/>
      <c r="F26" s="81">
        <f>B26*N13</f>
        <v>0</v>
      </c>
      <c r="G26" s="67"/>
      <c r="H26" s="8"/>
      <c r="I26" s="8"/>
      <c r="J26" s="8"/>
      <c r="K26" s="8"/>
      <c r="L26" s="8"/>
      <c r="M26" s="8"/>
      <c r="N26" s="8"/>
      <c r="O26" s="8"/>
      <c r="P26" s="8"/>
      <c r="Q26" s="8"/>
      <c r="R26" s="64"/>
      <c r="S26" s="64"/>
    </row>
    <row r="27" spans="2:19" ht="13.8" thickBot="1" x14ac:dyDescent="0.3">
      <c r="B27" s="100" t="s">
        <v>30</v>
      </c>
      <c r="C27" s="101"/>
      <c r="D27" s="101"/>
      <c r="E27" s="102"/>
      <c r="F27" s="80">
        <f>F25+F26</f>
        <v>0</v>
      </c>
      <c r="G27" s="67"/>
      <c r="H27" s="8"/>
      <c r="I27" s="8"/>
      <c r="J27" s="8"/>
      <c r="K27" s="8"/>
      <c r="L27" s="8"/>
      <c r="M27" s="8"/>
      <c r="N27" s="8"/>
      <c r="O27" s="8"/>
      <c r="P27" s="8"/>
      <c r="Q27" s="8"/>
      <c r="R27" s="64"/>
      <c r="S27" s="64"/>
    </row>
    <row r="28" spans="2:19" ht="13.8" thickBot="1" x14ac:dyDescent="0.3">
      <c r="B28" s="2"/>
      <c r="C28" s="2"/>
      <c r="D28" s="2"/>
      <c r="E28" s="3"/>
      <c r="G28" s="67"/>
      <c r="H28" s="8"/>
      <c r="I28" s="8"/>
      <c r="J28" s="8"/>
      <c r="K28" s="8"/>
      <c r="L28" s="8"/>
      <c r="M28" s="8"/>
      <c r="N28" s="8"/>
      <c r="O28" s="8"/>
      <c r="P28" s="8"/>
      <c r="Q28" s="8"/>
      <c r="R28" s="64"/>
      <c r="S28" s="64"/>
    </row>
    <row r="29" spans="2:19" x14ac:dyDescent="0.25">
      <c r="B29" s="114" t="s">
        <v>32</v>
      </c>
      <c r="C29" s="115"/>
      <c r="D29" s="115"/>
      <c r="E29" s="115"/>
      <c r="F29" s="116"/>
      <c r="G29" s="67"/>
      <c r="H29" s="8"/>
      <c r="I29" s="8"/>
      <c r="J29" s="8"/>
      <c r="K29" s="8"/>
      <c r="L29" s="8"/>
      <c r="M29" s="8"/>
      <c r="N29" s="8"/>
      <c r="O29" s="8"/>
      <c r="P29" s="8"/>
      <c r="Q29" s="8"/>
      <c r="R29" s="64"/>
      <c r="S29" s="64"/>
    </row>
    <row r="30" spans="2:19" x14ac:dyDescent="0.25">
      <c r="B30" s="78">
        <f>B12*2</f>
        <v>0</v>
      </c>
      <c r="C30" s="105" t="s">
        <v>42</v>
      </c>
      <c r="D30" s="106"/>
      <c r="E30" s="107"/>
      <c r="F30" s="52" t="s">
        <v>29</v>
      </c>
      <c r="G30" s="67"/>
      <c r="H30" s="8"/>
      <c r="I30" s="8"/>
      <c r="J30" s="8"/>
      <c r="K30" s="8"/>
      <c r="L30" s="8"/>
      <c r="M30" s="8"/>
      <c r="N30" s="8"/>
      <c r="O30" s="8"/>
      <c r="P30" s="8"/>
      <c r="Q30" s="8"/>
      <c r="R30" s="64"/>
      <c r="S30" s="64"/>
    </row>
    <row r="31" spans="2:19" x14ac:dyDescent="0.25">
      <c r="B31" s="11">
        <f>IF(AND(D7&lt;232),(B30/0.75),IF(AND(D7&gt;231.9),(B30/1.5)))</f>
        <v>0</v>
      </c>
      <c r="C31" s="140" t="str">
        <f>IF(AND(D7&lt;232),("rolls 50 mm x 15 meter"),IF(AND(D7&gt;231.9),("rolls 100 mm x 15 meter")))</f>
        <v>rolls 50 mm x 15 meter</v>
      </c>
      <c r="D31" s="141"/>
      <c r="E31" s="142"/>
      <c r="F31" s="34">
        <f>IF(AND(D7&lt;231.9),B31*N6,IF(D7&gt;232,(B31*O6)))</f>
        <v>0</v>
      </c>
      <c r="G31" s="67"/>
      <c r="H31" s="8"/>
      <c r="I31" s="8"/>
      <c r="J31" s="8"/>
      <c r="K31" s="8"/>
      <c r="L31" s="8"/>
      <c r="M31" s="8"/>
      <c r="N31" s="8"/>
      <c r="O31" s="8"/>
      <c r="P31" s="8"/>
      <c r="Q31" s="8"/>
      <c r="R31" s="64"/>
      <c r="S31" s="64"/>
    </row>
    <row r="32" spans="2:19" x14ac:dyDescent="0.25">
      <c r="B32" s="12">
        <f>B12/5</f>
        <v>0</v>
      </c>
      <c r="C32" s="49" t="s">
        <v>47</v>
      </c>
      <c r="D32" s="50"/>
      <c r="E32" s="51"/>
      <c r="F32" s="34">
        <f>B32*N15</f>
        <v>0</v>
      </c>
      <c r="G32" s="67"/>
      <c r="H32" s="8"/>
      <c r="I32" s="8"/>
      <c r="J32" s="8"/>
      <c r="K32" s="8"/>
      <c r="L32" s="8"/>
      <c r="M32" s="8"/>
      <c r="N32" s="8"/>
      <c r="O32" s="8"/>
      <c r="P32" s="8"/>
      <c r="Q32" s="8"/>
      <c r="R32" s="64"/>
      <c r="S32" s="64"/>
    </row>
    <row r="33" spans="2:29" ht="12.75" customHeight="1" thickBot="1" x14ac:dyDescent="0.3">
      <c r="B33" s="100" t="s">
        <v>30</v>
      </c>
      <c r="C33" s="101"/>
      <c r="D33" s="101"/>
      <c r="E33" s="102"/>
      <c r="F33" s="33">
        <f>F31+F32</f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64"/>
      <c r="S33" s="64"/>
    </row>
    <row r="34" spans="2:29" ht="12.75" customHeight="1" thickBot="1" x14ac:dyDescent="0.3">
      <c r="B34" s="71"/>
      <c r="C34" s="71"/>
      <c r="D34" s="71"/>
      <c r="E34" s="71"/>
      <c r="F34" s="16"/>
      <c r="H34" s="88"/>
      <c r="I34" s="89"/>
      <c r="J34" s="88"/>
      <c r="K34" s="88"/>
      <c r="L34" s="90"/>
      <c r="M34" s="90"/>
      <c r="N34" s="91"/>
      <c r="O34" s="8"/>
      <c r="P34" s="8"/>
      <c r="Q34" s="8"/>
      <c r="R34" s="64"/>
      <c r="S34" s="64"/>
      <c r="AC34" s="4"/>
    </row>
    <row r="35" spans="2:29" ht="12.75" customHeight="1" x14ac:dyDescent="0.25">
      <c r="B35" s="117" t="s">
        <v>33</v>
      </c>
      <c r="C35" s="118"/>
      <c r="D35" s="118"/>
      <c r="E35" s="118"/>
      <c r="F35" s="119"/>
      <c r="H35" s="89"/>
      <c r="I35" s="89"/>
      <c r="J35" s="89"/>
      <c r="K35" s="89"/>
      <c r="L35" s="91"/>
      <c r="M35" s="91"/>
      <c r="N35" s="91"/>
      <c r="O35" s="8"/>
      <c r="P35" s="8"/>
      <c r="Q35" s="8"/>
      <c r="R35" s="64"/>
      <c r="S35" s="64"/>
      <c r="AC35" s="4"/>
    </row>
    <row r="36" spans="2:29" ht="12.75" customHeight="1" x14ac:dyDescent="0.25">
      <c r="B36" s="99">
        <f>IF(AND(D7&lt;232),(B12*1.2),IF(AND(D7&gt;231.9),(B12*1.1)))</f>
        <v>0</v>
      </c>
      <c r="C36" s="105" t="s">
        <v>43</v>
      </c>
      <c r="D36" s="106"/>
      <c r="E36" s="107"/>
      <c r="F36" s="52" t="s">
        <v>29</v>
      </c>
      <c r="H36" s="88"/>
      <c r="I36" s="88"/>
      <c r="J36" s="88"/>
      <c r="K36" s="88"/>
      <c r="L36" s="90"/>
      <c r="M36" s="90"/>
      <c r="N36" s="90"/>
      <c r="O36" s="8"/>
      <c r="P36" s="8"/>
      <c r="Q36" s="8"/>
      <c r="R36" s="64"/>
      <c r="S36" s="64"/>
      <c r="AC36" s="4"/>
    </row>
    <row r="37" spans="2:29" ht="12.75" customHeight="1" x14ac:dyDescent="0.25">
      <c r="B37" s="11">
        <f>IF(AND(D7&lt;232),(B36/0.5),IF(AND(D7&gt;231.9),(B36/1)))</f>
        <v>0</v>
      </c>
      <c r="C37" s="140" t="str">
        <f>IF(AND(D7&lt;232),("rolls 50 mm x 10 meter"),IF(AND(D7&gt;231.9),("rolls 100 mm x 10 meter")))</f>
        <v>rolls 50 mm x 10 meter</v>
      </c>
      <c r="D37" s="141"/>
      <c r="E37" s="142"/>
      <c r="F37" s="34">
        <f>IF(AND(D7&lt;231.9),B37*'welded joints'!J11,IF(D7&gt;232,(B37*'welded joints'!J11)))</f>
        <v>0</v>
      </c>
      <c r="H37" s="89"/>
      <c r="I37" s="89"/>
      <c r="J37" s="89"/>
      <c r="K37" s="89"/>
      <c r="L37" s="91"/>
      <c r="M37" s="91"/>
      <c r="N37" s="91"/>
      <c r="O37" s="8"/>
      <c r="P37" s="8"/>
      <c r="Q37" s="8"/>
      <c r="R37" s="64"/>
      <c r="S37" s="64"/>
      <c r="AC37" s="4"/>
    </row>
    <row r="38" spans="2:29" ht="12.75" customHeight="1" thickBot="1" x14ac:dyDescent="0.3">
      <c r="B38" s="100" t="s">
        <v>30</v>
      </c>
      <c r="C38" s="101"/>
      <c r="D38" s="101"/>
      <c r="E38" s="102"/>
      <c r="F38" s="33">
        <f>F37</f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64"/>
      <c r="S38" s="64"/>
    </row>
    <row r="39" spans="2:29" ht="12.75" customHeight="1" thickBot="1" x14ac:dyDescent="0.3">
      <c r="B39" s="72"/>
      <c r="C39" s="72"/>
      <c r="D39" s="72"/>
      <c r="E39" s="72"/>
      <c r="F39" s="17"/>
      <c r="H39" s="8"/>
      <c r="I39" s="8"/>
      <c r="J39" s="8"/>
      <c r="K39" s="8"/>
      <c r="L39" s="8"/>
      <c r="M39" s="8"/>
      <c r="N39" s="8"/>
      <c r="O39" s="8"/>
      <c r="P39" s="8"/>
      <c r="Q39" s="8"/>
      <c r="R39" s="64"/>
      <c r="S39" s="64"/>
    </row>
    <row r="40" spans="2:29" ht="12.75" customHeight="1" thickBot="1" x14ac:dyDescent="0.3">
      <c r="B40" s="120" t="s">
        <v>34</v>
      </c>
      <c r="C40" s="121"/>
      <c r="D40" s="121"/>
      <c r="E40" s="121"/>
      <c r="F40" s="122"/>
      <c r="H40" s="8"/>
      <c r="I40" s="8"/>
      <c r="J40" s="8"/>
      <c r="K40" s="8"/>
      <c r="L40" s="8"/>
      <c r="M40" s="8"/>
      <c r="N40" s="8"/>
      <c r="O40" s="8"/>
      <c r="P40" s="8"/>
      <c r="Q40" s="8"/>
      <c r="R40" s="64"/>
      <c r="S40" s="64"/>
    </row>
    <row r="41" spans="2:29" ht="12.75" customHeight="1" thickBot="1" x14ac:dyDescent="0.3">
      <c r="B41" s="6"/>
      <c r="C41" s="6"/>
      <c r="D41" s="6"/>
      <c r="E41" s="5"/>
      <c r="F41" s="5"/>
      <c r="H41" s="166"/>
      <c r="I41" s="166"/>
      <c r="J41" s="166"/>
      <c r="K41" s="166"/>
      <c r="L41" s="166"/>
      <c r="M41" s="166"/>
      <c r="N41" s="166"/>
      <c r="O41" s="166"/>
      <c r="P41" s="8"/>
      <c r="Q41" s="64"/>
      <c r="R41" s="64"/>
      <c r="S41" s="64"/>
    </row>
    <row r="42" spans="2:29" ht="12.75" customHeight="1" x14ac:dyDescent="0.25">
      <c r="B42" s="108" t="s">
        <v>36</v>
      </c>
      <c r="C42" s="109"/>
      <c r="D42" s="109"/>
      <c r="E42" s="109"/>
      <c r="F42" s="82"/>
      <c r="H42" s="166"/>
      <c r="I42" s="166"/>
      <c r="J42" s="166"/>
      <c r="K42" s="166"/>
      <c r="L42" s="166"/>
      <c r="M42" s="166"/>
      <c r="N42" s="166"/>
      <c r="O42" s="166"/>
      <c r="P42" s="8"/>
      <c r="Q42" s="64"/>
      <c r="R42" s="64"/>
      <c r="S42" s="64"/>
    </row>
    <row r="43" spans="2:29" x14ac:dyDescent="0.25">
      <c r="B43" s="110"/>
      <c r="C43" s="111"/>
      <c r="D43" s="111"/>
      <c r="E43" s="111"/>
      <c r="F43" s="83"/>
      <c r="H43" s="166"/>
      <c r="I43" s="166"/>
      <c r="J43" s="166"/>
      <c r="K43" s="166"/>
      <c r="L43" s="166"/>
      <c r="M43" s="166"/>
      <c r="N43" s="166"/>
      <c r="O43" s="166"/>
      <c r="P43" s="8"/>
      <c r="Q43" s="64"/>
      <c r="R43" s="64"/>
      <c r="S43" s="64"/>
    </row>
    <row r="44" spans="2:29" ht="13.8" thickBot="1" x14ac:dyDescent="0.3">
      <c r="B44" s="112"/>
      <c r="C44" s="113"/>
      <c r="D44" s="113"/>
      <c r="E44" s="113"/>
      <c r="F44" s="84"/>
      <c r="H44" s="166"/>
      <c r="I44" s="166"/>
      <c r="J44" s="166"/>
      <c r="K44" s="166"/>
      <c r="L44" s="166"/>
      <c r="M44" s="166"/>
      <c r="N44" s="166"/>
      <c r="O44" s="166"/>
      <c r="P44" s="8"/>
      <c r="Q44" s="64"/>
      <c r="R44" s="64"/>
      <c r="S44" s="64"/>
    </row>
    <row r="45" spans="2:29" ht="13.8" thickBot="1" x14ac:dyDescent="0.3">
      <c r="B45" s="15"/>
      <c r="C45" s="15"/>
      <c r="D45" s="15"/>
      <c r="F45" s="7"/>
      <c r="H45" s="8"/>
      <c r="I45" s="8"/>
      <c r="J45" s="8"/>
      <c r="K45" s="8"/>
      <c r="L45" s="8"/>
      <c r="M45" s="8"/>
      <c r="N45" s="8"/>
      <c r="O45" s="8"/>
      <c r="P45" s="8"/>
      <c r="Q45" s="64"/>
      <c r="R45" s="64"/>
      <c r="S45" s="64"/>
    </row>
    <row r="46" spans="2:29" x14ac:dyDescent="0.25">
      <c r="B46" s="167" t="s">
        <v>18</v>
      </c>
      <c r="C46" s="56"/>
      <c r="D46" s="56"/>
      <c r="E46" s="56"/>
      <c r="F46" s="57"/>
      <c r="H46" s="8"/>
      <c r="I46" s="8"/>
      <c r="J46" s="8"/>
      <c r="K46" s="8"/>
      <c r="L46" s="8"/>
      <c r="M46" s="8"/>
      <c r="N46" s="8"/>
      <c r="O46" s="8"/>
      <c r="P46" s="8"/>
      <c r="Q46" s="64"/>
      <c r="R46" s="64"/>
      <c r="S46" s="64"/>
    </row>
    <row r="47" spans="2:29" x14ac:dyDescent="0.25">
      <c r="B47" s="58" t="s">
        <v>48</v>
      </c>
      <c r="C47" s="168"/>
      <c r="D47" s="168"/>
      <c r="E47" s="168"/>
      <c r="F47" s="24"/>
      <c r="H47" s="8"/>
      <c r="I47" s="8"/>
      <c r="J47" s="8"/>
      <c r="K47" s="8"/>
      <c r="L47" s="8"/>
      <c r="M47" s="8"/>
      <c r="N47" s="8"/>
      <c r="O47" s="8"/>
      <c r="P47" s="8"/>
      <c r="Q47" s="64"/>
      <c r="R47" s="64"/>
      <c r="S47" s="64"/>
    </row>
    <row r="48" spans="2:29" ht="18.75" customHeight="1" thickBot="1" x14ac:dyDescent="0.3">
      <c r="B48" s="59" t="s">
        <v>49</v>
      </c>
      <c r="C48" s="60"/>
      <c r="D48" s="60"/>
      <c r="E48" s="60"/>
      <c r="F48" s="61"/>
    </row>
  </sheetData>
  <sheetProtection algorithmName="SHA-512" hashValue="m2CT49eDAYHhBTiG6AV101GjTZkckCv0rSV2/AQusaUv4AQrgiHnQjULxN9a1+XS3FbzbIlyhcViyZ0iiQQT1g==" saltValue="JTlQeGfZflBeeVQWh9ZPqw==" spinCount="100000" sheet="1" selectLockedCells="1"/>
  <mergeCells count="30">
    <mergeCell ref="C31:E31"/>
    <mergeCell ref="C26:E26"/>
    <mergeCell ref="C25:E25"/>
    <mergeCell ref="B27:E27"/>
    <mergeCell ref="B29:F29"/>
    <mergeCell ref="C30:E30"/>
    <mergeCell ref="D11:E11"/>
    <mergeCell ref="D12:F12"/>
    <mergeCell ref="B4:F4"/>
    <mergeCell ref="D7:E7"/>
    <mergeCell ref="D8:E8"/>
    <mergeCell ref="D9:E9"/>
    <mergeCell ref="D6:E6"/>
    <mergeCell ref="B6:C6"/>
    <mergeCell ref="B7:C7"/>
    <mergeCell ref="B8:C8"/>
    <mergeCell ref="B12:C12"/>
    <mergeCell ref="B17:F17"/>
    <mergeCell ref="B15:F15"/>
    <mergeCell ref="B21:E21"/>
    <mergeCell ref="B23:F23"/>
    <mergeCell ref="C19:E19"/>
    <mergeCell ref="C20:E20"/>
    <mergeCell ref="B33:E33"/>
    <mergeCell ref="B38:E38"/>
    <mergeCell ref="C36:E36"/>
    <mergeCell ref="B42:E44"/>
    <mergeCell ref="B40:F40"/>
    <mergeCell ref="C37:E37"/>
    <mergeCell ref="B35:F3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welded joints</vt:lpstr>
      <vt:lpstr>pipe bends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2026-01-21T12:37:15Z</dcterms:modified>
</cp:coreProperties>
</file>